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defaultThemeVersion="124226"/>
  <bookViews>
    <workbookView xWindow="99" yWindow="209" windowWidth="19006" windowHeight="6617" tabRatio="695"/>
  </bookViews>
  <sheets>
    <sheet name="2 Axle Power Unit" sheetId="10" r:id="rId1"/>
    <sheet name="2 and 1 Axle" sheetId="4" r:id="rId2"/>
    <sheet name="2 and 2 Axles" sheetId="3" r:id="rId3"/>
    <sheet name="2 and 3 Axles" sheetId="2" r:id="rId4"/>
    <sheet name="2 and 4 Axles" sheetId="1" r:id="rId5"/>
    <sheet name="Weight Table" sheetId="7" r:id="rId6"/>
    <sheet name="Ag CMV 3 Axle" sheetId="11" r:id="rId7"/>
    <sheet name="Ag CMV 4 Axle" sheetId="12" r:id="rId8"/>
    <sheet name="Conditions" sheetId="8" r:id="rId9"/>
  </sheets>
  <externalReferences>
    <externalReference r:id="rId10"/>
  </externalReferences>
  <definedNames>
    <definedName name="Comments_or_Conditions">Conditions!$C$2:$C$8</definedName>
    <definedName name="Condition">[1]Conditions!$B$3:$C$10</definedName>
    <definedName name="conditions">Conditions!$B$2:$C$9</definedName>
    <definedName name="_xlnm.Print_Area" localSheetId="1">'2 and 1 Axle'!$A$1:$U$37</definedName>
    <definedName name="_xlnm.Print_Area" localSheetId="2">'2 and 2 Axles'!$A$1:$X$34</definedName>
    <definedName name="_xlnm.Print_Area" localSheetId="3">'2 and 3 Axles'!$A$1:$AA$40</definedName>
    <definedName name="_xlnm.Print_Area" localSheetId="4">'2 and 4 Axles'!$A$1:$AG$38</definedName>
    <definedName name="_xlnm.Print_Area" localSheetId="0">'2 Axle Power Unit'!$A$1:$U$34</definedName>
    <definedName name="_xlnm.Print_Area" localSheetId="6">'Ag CMV 3 Axle'!$A$1:$X$34</definedName>
    <definedName name="_xlnm.Print_Area" localSheetId="7">'Ag CMV 4 Axle'!$A$1:$Z$43</definedName>
    <definedName name="_xlnm.Print_Area" localSheetId="8">Conditions!$A$1:$J$11</definedName>
    <definedName name="_xlnm.Print_Area" localSheetId="5">'Weight Table'!$A$1:$I$79</definedName>
    <definedName name="TotalAxles">'Weight Table'!$A$4:$H$76</definedName>
    <definedName name="WeightTable">'Weight Table'!$A$3:$H$58</definedName>
  </definedNames>
  <calcPr calcId="145621"/>
</workbook>
</file>

<file path=xl/calcChain.xml><?xml version="1.0" encoding="utf-8"?>
<calcChain xmlns="http://schemas.openxmlformats.org/spreadsheetml/2006/main">
  <c r="Q27" i="12" l="1"/>
  <c r="D12" i="12"/>
  <c r="D12" i="11"/>
  <c r="T23" i="12"/>
  <c r="S21" i="12"/>
  <c r="X20" i="12"/>
  <c r="W20" i="12"/>
  <c r="U14" i="12"/>
  <c r="S14" i="12"/>
  <c r="S12" i="12"/>
  <c r="A44" i="12"/>
  <c r="AC43" i="12"/>
  <c r="A41" i="12"/>
  <c r="G35" i="12"/>
  <c r="N23" i="12"/>
  <c r="C22" i="12"/>
  <c r="M21" i="12"/>
  <c r="R20" i="12"/>
  <c r="Q20" i="12"/>
  <c r="L20" i="12"/>
  <c r="K20" i="12"/>
  <c r="C20" i="12"/>
  <c r="B20" i="12"/>
  <c r="O14" i="12"/>
  <c r="M14" i="12"/>
  <c r="F14" i="12"/>
  <c r="D14" i="12"/>
  <c r="M12" i="12"/>
  <c r="Z4" i="12" l="1"/>
  <c r="X14" i="12"/>
  <c r="Q24" i="12"/>
  <c r="T15" i="12"/>
  <c r="S22" i="12" s="1"/>
  <c r="R22" i="12" s="1"/>
  <c r="U23" i="12" s="1"/>
  <c r="N15" i="12"/>
  <c r="E15" i="12"/>
  <c r="S23" i="12" l="1"/>
  <c r="M22" i="12"/>
  <c r="L22" i="12" s="1"/>
  <c r="R24" i="12"/>
  <c r="Q28" i="12" s="1"/>
  <c r="Z5" i="12"/>
  <c r="G36" i="12" s="1"/>
  <c r="W24" i="12"/>
  <c r="O29" i="12" l="1"/>
  <c r="Q29" i="12" s="1"/>
  <c r="R29" i="12"/>
  <c r="O23" i="12"/>
  <c r="M23" i="12"/>
  <c r="F37" i="12"/>
  <c r="G37" i="12" s="1"/>
  <c r="I37" i="12"/>
  <c r="G26" i="11"/>
  <c r="A35" i="11"/>
  <c r="AE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G34" i="11"/>
  <c r="F34" i="11"/>
  <c r="E34" i="11"/>
  <c r="D34" i="11"/>
  <c r="C34" i="11"/>
  <c r="B34" i="11"/>
  <c r="A34" i="11"/>
  <c r="X33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G33" i="11"/>
  <c r="F33" i="11"/>
  <c r="E33" i="11"/>
  <c r="D33" i="11"/>
  <c r="C33" i="11"/>
  <c r="B33" i="11"/>
  <c r="A33" i="11"/>
  <c r="X32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G32" i="11"/>
  <c r="F32" i="11"/>
  <c r="E32" i="11"/>
  <c r="D32" i="11"/>
  <c r="C32" i="11"/>
  <c r="B32" i="11"/>
  <c r="A32" i="11"/>
  <c r="N23" i="11"/>
  <c r="M21" i="11"/>
  <c r="R20" i="11"/>
  <c r="Q20" i="11"/>
  <c r="L20" i="11"/>
  <c r="K20" i="11"/>
  <c r="C20" i="11"/>
  <c r="B20" i="11"/>
  <c r="O14" i="11"/>
  <c r="M14" i="11"/>
  <c r="F14" i="11"/>
  <c r="D14" i="11"/>
  <c r="M12" i="11"/>
  <c r="X4" i="11" s="1"/>
  <c r="E15" i="11" l="1"/>
  <c r="N15" i="11"/>
  <c r="R14" i="11"/>
  <c r="X5" i="11" s="1"/>
  <c r="G27" i="11" s="1"/>
  <c r="C22" i="11"/>
  <c r="Q24" i="11"/>
  <c r="A35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A34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A33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32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31" i="10"/>
  <c r="E21" i="10"/>
  <c r="M20" i="10"/>
  <c r="D19" i="10"/>
  <c r="I18" i="10"/>
  <c r="H18" i="10"/>
  <c r="C18" i="10"/>
  <c r="B18" i="10"/>
  <c r="F12" i="10"/>
  <c r="D12" i="10"/>
  <c r="D10" i="10"/>
  <c r="U10" i="10" s="1"/>
  <c r="T12" i="10" l="1"/>
  <c r="U11" i="10" s="1"/>
  <c r="J25" i="10" s="1"/>
  <c r="M22" i="11"/>
  <c r="L22" i="11" s="1"/>
  <c r="E13" i="10"/>
  <c r="D20" i="10" s="1"/>
  <c r="C20" i="10" s="1"/>
  <c r="F21" i="10" s="1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41" i="2"/>
  <c r="M23" i="11" l="1"/>
  <c r="O23" i="11"/>
  <c r="F28" i="11"/>
  <c r="G28" i="11" s="1"/>
  <c r="I28" i="11"/>
  <c r="D21" i="10"/>
  <c r="C16" i="8"/>
  <c r="U37" i="4" l="1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37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36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35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34" i="4"/>
  <c r="C17" i="8"/>
  <c r="C15" i="8"/>
  <c r="C14" i="8"/>
  <c r="AH40" i="2"/>
  <c r="A31" i="3"/>
  <c r="H20" i="1"/>
  <c r="A38" i="4" l="1"/>
  <c r="A35" i="3"/>
  <c r="A39" i="1" l="1"/>
  <c r="A36" i="1"/>
  <c r="D12" i="4" l="1"/>
  <c r="F12" i="4"/>
  <c r="E13" i="4" s="1"/>
  <c r="J12" i="4"/>
  <c r="L12" i="4"/>
  <c r="T12" i="4" l="1"/>
  <c r="K13" i="4"/>
  <c r="V21" i="1"/>
  <c r="AB21" i="1"/>
  <c r="D21" i="1"/>
  <c r="P21" i="2"/>
  <c r="F14" i="1" l="1"/>
  <c r="L14" i="1"/>
  <c r="AD14" i="1"/>
  <c r="X14" i="1"/>
  <c r="L30" i="1"/>
  <c r="H28" i="4"/>
  <c r="I25" i="3"/>
  <c r="L32" i="2"/>
  <c r="E21" i="3" l="1"/>
  <c r="P19" i="3"/>
  <c r="D19" i="3"/>
  <c r="U18" i="3"/>
  <c r="T18" i="3"/>
  <c r="O18" i="3"/>
  <c r="N18" i="3"/>
  <c r="I18" i="3"/>
  <c r="H18" i="3"/>
  <c r="C18" i="3"/>
  <c r="B18" i="3"/>
  <c r="R12" i="3"/>
  <c r="P12" i="3"/>
  <c r="L12" i="3"/>
  <c r="J12" i="3"/>
  <c r="F12" i="3"/>
  <c r="D12" i="3"/>
  <c r="P10" i="3"/>
  <c r="J10" i="3"/>
  <c r="D10" i="3"/>
  <c r="T27" i="2"/>
  <c r="W23" i="2"/>
  <c r="E23" i="2"/>
  <c r="V21" i="2"/>
  <c r="D21" i="2"/>
  <c r="AA20" i="2"/>
  <c r="Z20" i="2"/>
  <c r="U20" i="2"/>
  <c r="T20" i="2"/>
  <c r="O20" i="2"/>
  <c r="N20" i="2"/>
  <c r="I20" i="2"/>
  <c r="H20" i="2"/>
  <c r="C20" i="2"/>
  <c r="B20" i="2"/>
  <c r="X14" i="2"/>
  <c r="V14" i="2"/>
  <c r="R14" i="2"/>
  <c r="P14" i="2"/>
  <c r="L14" i="2"/>
  <c r="J14" i="2"/>
  <c r="F14" i="2"/>
  <c r="D14" i="2"/>
  <c r="V12" i="2"/>
  <c r="P12" i="2"/>
  <c r="J12" i="2"/>
  <c r="D12" i="2"/>
  <c r="AA14" i="2" l="1"/>
  <c r="X10" i="3"/>
  <c r="K13" i="3"/>
  <c r="E15" i="2"/>
  <c r="E13" i="3"/>
  <c r="D20" i="3" s="1"/>
  <c r="C20" i="3" s="1"/>
  <c r="F21" i="3" s="1"/>
  <c r="AA4" i="2"/>
  <c r="Q13" i="3"/>
  <c r="P20" i="3" s="1"/>
  <c r="O20" i="3" s="1"/>
  <c r="P21" i="3" s="1"/>
  <c r="J24" i="3"/>
  <c r="L24" i="3" s="1"/>
  <c r="K15" i="2"/>
  <c r="N30" i="2"/>
  <c r="Q15" i="2"/>
  <c r="P22" i="2" s="1"/>
  <c r="O22" i="2" s="1"/>
  <c r="T24" i="2"/>
  <c r="W15" i="2"/>
  <c r="V22" i="2" s="1"/>
  <c r="U22" i="2" s="1"/>
  <c r="X23" i="2" s="1"/>
  <c r="X12" i="3"/>
  <c r="X11" i="3" s="1"/>
  <c r="D22" i="2"/>
  <c r="C22" i="2" s="1"/>
  <c r="F23" i="2" s="1"/>
  <c r="N19" i="4"/>
  <c r="E21" i="4"/>
  <c r="D19" i="4"/>
  <c r="I18" i="4"/>
  <c r="H18" i="4"/>
  <c r="C18" i="4"/>
  <c r="B18" i="4"/>
  <c r="J10" i="4"/>
  <c r="D10" i="4"/>
  <c r="D21" i="3" l="1"/>
  <c r="U10" i="4"/>
  <c r="R23" i="2"/>
  <c r="P23" i="2"/>
  <c r="O30" i="2"/>
  <c r="L33" i="2" s="1"/>
  <c r="L34" i="2" s="1"/>
  <c r="M34" i="2" s="1"/>
  <c r="V23" i="2"/>
  <c r="U24" i="2"/>
  <c r="T28" i="2" s="1"/>
  <c r="U29" i="2" s="1"/>
  <c r="R21" i="3"/>
  <c r="I26" i="3"/>
  <c r="I27" i="3" s="1"/>
  <c r="J27" i="3" s="1"/>
  <c r="D23" i="2"/>
  <c r="U11" i="4"/>
  <c r="J25" i="4" s="1"/>
  <c r="H29" i="4" s="1"/>
  <c r="D20" i="4"/>
  <c r="C20" i="4" s="1"/>
  <c r="F21" i="4" s="1"/>
  <c r="U25" i="1"/>
  <c r="D14" i="1"/>
  <c r="M20" i="4" l="1"/>
  <c r="N18" i="4"/>
  <c r="O18" i="4"/>
  <c r="O34" i="2"/>
  <c r="L27" i="3"/>
  <c r="R29" i="2"/>
  <c r="T29" i="2" s="1"/>
  <c r="J30" i="4"/>
  <c r="H30" i="4"/>
  <c r="I30" i="4" s="1"/>
  <c r="D21" i="4"/>
  <c r="Q23" i="1"/>
  <c r="AC23" i="1"/>
  <c r="AA20" i="1"/>
  <c r="Z20" i="1"/>
  <c r="P21" i="1"/>
  <c r="N20" i="1"/>
  <c r="T20" i="1"/>
  <c r="AG20" i="1"/>
  <c r="U20" i="1"/>
  <c r="O20" i="1"/>
  <c r="I20" i="1"/>
  <c r="AF20" i="1"/>
  <c r="C20" i="1"/>
  <c r="B20" i="1"/>
  <c r="D12" i="1" l="1"/>
  <c r="AB12" i="1"/>
  <c r="V12" i="1"/>
  <c r="P12" i="1"/>
  <c r="J12" i="1"/>
  <c r="AB14" i="1"/>
  <c r="V14" i="1"/>
  <c r="R14" i="1"/>
  <c r="P14" i="1"/>
  <c r="J14" i="1"/>
  <c r="V24" i="1" l="1"/>
  <c r="W24" i="1" s="1"/>
  <c r="L29" i="1"/>
  <c r="N29" i="1" s="1"/>
  <c r="K15" i="1"/>
  <c r="AC15" i="1"/>
  <c r="AB22" i="1" s="1"/>
  <c r="AB23" i="1" s="1"/>
  <c r="E15" i="1"/>
  <c r="Q15" i="1"/>
  <c r="P22" i="1" s="1"/>
  <c r="W15" i="1"/>
  <c r="V22" i="1" s="1"/>
  <c r="W23" i="1" s="1"/>
  <c r="AG4" i="1"/>
  <c r="D22" i="1"/>
  <c r="D23" i="1" s="1"/>
  <c r="AG14" i="1"/>
  <c r="AG5" i="1" s="1"/>
  <c r="AA22" i="1" l="1"/>
  <c r="AD23" i="1" s="1"/>
  <c r="Z27" i="1"/>
  <c r="L31" i="1"/>
  <c r="C22" i="1"/>
  <c r="F23" i="1" s="1"/>
  <c r="O22" i="1"/>
  <c r="U22" i="1"/>
  <c r="K32" i="1" l="1"/>
  <c r="L32" i="1" s="1"/>
  <c r="O32" i="1"/>
  <c r="U26" i="1"/>
  <c r="R23" i="1"/>
  <c r="P23" i="1"/>
  <c r="V23" i="1"/>
  <c r="T27" i="1" l="1"/>
  <c r="U27" i="1" s="1"/>
  <c r="W27" i="1"/>
  <c r="AA5" i="2" l="1"/>
</calcChain>
</file>

<file path=xl/sharedStrings.xml><?xml version="1.0" encoding="utf-8"?>
<sst xmlns="http://schemas.openxmlformats.org/spreadsheetml/2006/main" count="623" uniqueCount="54">
  <si>
    <t>Total Axles -</t>
  </si>
  <si>
    <t>Total Length -</t>
  </si>
  <si>
    <t>Implements of Husbandry/Ag CMV Maximum Weight Limit Table</t>
  </si>
  <si>
    <t>A - Distance in feet between foremost and rearmost axles of a group*</t>
  </si>
  <si>
    <t>B - 2 axles of a vehicle or combination of vehicles</t>
  </si>
  <si>
    <t>C - 3 axles of a vehicle or combination of vehicles</t>
  </si>
  <si>
    <t>D - 4 axles of a vehicle or combination of vehicles</t>
  </si>
  <si>
    <t>E - 5 axles of a vehicle or combination of vehicles</t>
  </si>
  <si>
    <t>F - 6 axles of a vehicle or combination of vehicles</t>
  </si>
  <si>
    <t>G - 7 Axles of a vehicle or combination of vehicles</t>
  </si>
  <si>
    <t>H - 8 Axles of a vehicle or combination of vehicles</t>
  </si>
  <si>
    <t>Total Axles - -&gt;</t>
  </si>
  <si>
    <t>*Measuring: [348.15 (5m)] The distances between the foremost &amp; rearmost of a group of axles shall be measured between axle CENTERS to the nearest even foot, &amp; when a fraction is exactly 1/2 foot, the nearest larger whole number shall be used.</t>
  </si>
  <si>
    <t>Example: 50 feet 5 inches = 50 feet; 50 feet 6 inches = 51 feet</t>
  </si>
  <si>
    <t>Axles must be at least 42 inches apart to qualify as a separate axle and must bear at least 8% of the GVW</t>
  </si>
  <si>
    <t>'</t>
  </si>
  <si>
    <t>"</t>
  </si>
  <si>
    <t>Requested</t>
  </si>
  <si>
    <t>IoH Max from Table</t>
  </si>
  <si>
    <t>Applicant:</t>
  </si>
  <si>
    <t>Date Received</t>
  </si>
  <si>
    <t xml:space="preserve">Comments or Conditions: </t>
  </si>
  <si>
    <t>Comments or Conditions:</t>
  </si>
  <si>
    <t>2 Axle Power Unit - 4 Axle Towed Unit</t>
  </si>
  <si>
    <t>2 Axle Power Unit - 3 Axle Towed Unit</t>
  </si>
  <si>
    <t>2 Axle Power Unit - 2 Axle Towed Unit</t>
  </si>
  <si>
    <t>2 Axle Power Unit - 1 Axle Towed Unit</t>
  </si>
  <si>
    <t xml:space="preserve">Permit Status  -  </t>
  </si>
  <si>
    <t>APPROVED as submitted</t>
  </si>
  <si>
    <t>2 and 1 Axle</t>
  </si>
  <si>
    <t>2 and 2 Axles</t>
  </si>
  <si>
    <t>2 and 3 Axles</t>
  </si>
  <si>
    <t>2 and 4 Axles</t>
  </si>
  <si>
    <t>If you erase the formula from the Conditions &amp; Comments cell copy and paste from the list below</t>
  </si>
  <si>
    <t>Conditions &amp; Comments Formula</t>
  </si>
  <si>
    <t>Application No:</t>
  </si>
  <si>
    <t>Applicatin No:</t>
  </si>
  <si>
    <t/>
  </si>
  <si>
    <t>2 Axle Power Unit Only</t>
  </si>
  <si>
    <t>Ag CMV - 3 Axle Unit</t>
  </si>
  <si>
    <t>Ag CMV - 4 Axle Unit</t>
  </si>
  <si>
    <t>Enter Maximum Axle Weights</t>
  </si>
  <si>
    <t>Enter Spacing Between Each Axle</t>
  </si>
  <si>
    <t>The graphic above shows details of the weights requested and the percentage over the IoH/Ag CMV weight table. Any denial must provide a resonable structurally reason and a category B denial must include an approved alternate route or map of roads for operation.</t>
  </si>
  <si>
    <t>Any denial must include an approved alternate route or map of roads for operation.</t>
  </si>
  <si>
    <t>Conditions of approval must be listed</t>
  </si>
  <si>
    <t>The graphic shows details of the weights requested and the percentage over the IoH/Ag CMV weight table. Any denial must provide a resonable structurally explanation and any category B denial must include an approved alternate route or map of roads for operation.</t>
  </si>
  <si>
    <t>AMENDMENT Approved as submitted</t>
  </si>
  <si>
    <r>
      <rPr>
        <u/>
        <sz val="12"/>
        <rFont val="Verdana"/>
        <family val="2"/>
      </rPr>
      <t>APPROVED</t>
    </r>
    <r>
      <rPr>
        <sz val="12"/>
        <rFont val="Verdana"/>
        <family val="2"/>
      </rPr>
      <t xml:space="preserve"> AS SUBMITTED -</t>
    </r>
  </si>
  <si>
    <t>APPROVED WITH CONDITIONS -</t>
  </si>
  <si>
    <t>DENIED -</t>
  </si>
  <si>
    <t>APPROVED ALTERNATE ROUTE -</t>
  </si>
  <si>
    <r>
      <rPr>
        <u/>
        <sz val="12"/>
        <rFont val="Verdana"/>
        <family val="2"/>
      </rPr>
      <t>AMENDMENT APPROVED</t>
    </r>
    <r>
      <rPr>
        <sz val="12"/>
        <rFont val="Verdana"/>
        <family val="2"/>
      </rPr>
      <t xml:space="preserve"> -</t>
    </r>
  </si>
  <si>
    <t>AMENDMENT DENIED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</si>
</sst>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Verdana"/>
      <family val="2"/>
    </font>
    <font>
      <sz val="11"/>
      <name val="Calibri"/>
      <family val="2"/>
      <scheme val="minor"/>
    </font>
    <font>
      <u/>
      <sz val="12"/>
      <name val="Verdana"/>
      <family val="2"/>
    </font>
    <font>
      <sz val="11"/>
      <color theme="0" tint="-0.1499984740745262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31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9" xfId="0" applyBorder="1"/>
    <xf numFmtId="0" fontId="0" fillId="2" borderId="0" xfId="0" applyFill="1" applyBorder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right"/>
    </xf>
    <xf numFmtId="0" fontId="0" fillId="3" borderId="8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0" xfId="0" applyFont="1" applyFill="1" applyBorder="1"/>
    <xf numFmtId="0" fontId="0" fillId="3" borderId="0" xfId="0" applyFont="1" applyFill="1"/>
    <xf numFmtId="0" fontId="0" fillId="3" borderId="2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3" xfId="0" applyFill="1" applyBorder="1"/>
    <xf numFmtId="0" fontId="0" fillId="0" borderId="12" xfId="0" applyFont="1" applyBorder="1" applyAlignment="1">
      <alignment horizontal="center" vertical="center" wrapText="1"/>
    </xf>
    <xf numFmtId="3" fontId="0" fillId="0" borderId="12" xfId="0" applyNumberFormat="1" applyFont="1" applyBorder="1" applyAlignment="1">
      <alignment horizontal="center" vertical="center" wrapText="1"/>
    </xf>
    <xf numFmtId="0" fontId="0" fillId="0" borderId="4" xfId="0" applyFont="1" applyBorder="1"/>
    <xf numFmtId="0" fontId="0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4" fillId="0" borderId="0" xfId="0" applyFont="1"/>
    <xf numFmtId="164" fontId="4" fillId="2" borderId="2" xfId="0" applyNumberFormat="1" applyFont="1" applyFill="1" applyBorder="1"/>
    <xf numFmtId="49" fontId="0" fillId="3" borderId="0" xfId="0" quotePrefix="1" applyNumberFormat="1" applyFill="1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0" fillId="6" borderId="12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3" fontId="1" fillId="3" borderId="3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7" fillId="7" borderId="0" xfId="0" applyFont="1" applyFill="1" applyBorder="1"/>
    <xf numFmtId="0" fontId="7" fillId="3" borderId="0" xfId="0" applyFont="1" applyFill="1"/>
    <xf numFmtId="0" fontId="7" fillId="3" borderId="0" xfId="0" applyFont="1" applyFill="1" applyBorder="1"/>
    <xf numFmtId="3" fontId="1" fillId="3" borderId="0" xfId="0" applyNumberFormat="1" applyFont="1" applyFill="1" applyBorder="1" applyAlignment="1"/>
    <xf numFmtId="164" fontId="7" fillId="0" borderId="0" xfId="0" applyNumberFormat="1" applyFont="1" applyBorder="1"/>
    <xf numFmtId="0" fontId="4" fillId="0" borderId="0" xfId="0" applyFont="1" applyBorder="1"/>
    <xf numFmtId="0" fontId="1" fillId="3" borderId="0" xfId="0" applyFont="1" applyFill="1" applyBorder="1" applyAlignment="1"/>
    <xf numFmtId="0" fontId="0" fillId="3" borderId="1" xfId="0" applyFill="1" applyBorder="1" applyAlignment="1"/>
    <xf numFmtId="0" fontId="0" fillId="3" borderId="0" xfId="0" applyFill="1" applyAlignment="1">
      <alignment horizontal="left"/>
    </xf>
    <xf numFmtId="9" fontId="0" fillId="3" borderId="0" xfId="1" applyNumberFormat="1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9" fontId="0" fillId="3" borderId="0" xfId="1" applyFont="1" applyFill="1"/>
    <xf numFmtId="3" fontId="1" fillId="3" borderId="1" xfId="0" applyNumberFormat="1" applyFont="1" applyFill="1" applyBorder="1" applyAlignment="1"/>
    <xf numFmtId="0" fontId="1" fillId="3" borderId="3" xfId="0" applyFont="1" applyFill="1" applyBorder="1" applyAlignment="1">
      <alignment horizontal="center"/>
    </xf>
    <xf numFmtId="3" fontId="4" fillId="3" borderId="0" xfId="0" applyNumberFormat="1" applyFont="1" applyFill="1" applyBorder="1"/>
    <xf numFmtId="164" fontId="7" fillId="7" borderId="0" xfId="0" applyNumberFormat="1" applyFont="1" applyFill="1" applyBorder="1"/>
    <xf numFmtId="3" fontId="4" fillId="0" borderId="0" xfId="0" applyNumberFormat="1" applyFont="1"/>
    <xf numFmtId="0" fontId="6" fillId="5" borderId="6" xfId="0" applyFont="1" applyFill="1" applyBorder="1" applyAlignment="1">
      <alignment horizontal="center" vertical="center" wrapText="1"/>
    </xf>
    <xf numFmtId="3" fontId="6" fillId="6" borderId="1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0" fillId="6" borderId="14" xfId="0" applyNumberFormat="1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3" fontId="0" fillId="6" borderId="13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center" vertical="center" wrapText="1"/>
    </xf>
    <xf numFmtId="3" fontId="10" fillId="3" borderId="3" xfId="0" applyNumberFormat="1" applyFont="1" applyFill="1" applyBorder="1" applyAlignment="1"/>
    <xf numFmtId="0" fontId="1" fillId="3" borderId="1" xfId="0" applyFont="1" applyFill="1" applyBorder="1" applyAlignment="1"/>
    <xf numFmtId="3" fontId="4" fillId="3" borderId="0" xfId="0" applyNumberFormat="1" applyFont="1" applyFill="1"/>
    <xf numFmtId="0" fontId="0" fillId="0" borderId="8" xfId="0" applyBorder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1" fillId="3" borderId="0" xfId="0" applyFont="1" applyFill="1" applyBorder="1" applyAlignment="1">
      <alignment horizontal="center"/>
    </xf>
    <xf numFmtId="0" fontId="1" fillId="3" borderId="0" xfId="0" applyFont="1" applyFill="1" applyBorder="1"/>
    <xf numFmtId="3" fontId="1" fillId="3" borderId="0" xfId="0" applyNumberFormat="1" applyFont="1" applyFill="1" applyBorder="1" applyAlignment="1">
      <alignment horizontal="center"/>
    </xf>
    <xf numFmtId="164" fontId="12" fillId="7" borderId="0" xfId="0" applyNumberFormat="1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4" xfId="0" applyFont="1" applyFill="1" applyBorder="1"/>
    <xf numFmtId="0" fontId="1" fillId="3" borderId="8" xfId="0" applyFont="1" applyFill="1" applyBorder="1"/>
    <xf numFmtId="0" fontId="11" fillId="3" borderId="8" xfId="0" applyFont="1" applyFill="1" applyBorder="1" applyAlignment="1">
      <alignment horizontal="center"/>
    </xf>
    <xf numFmtId="164" fontId="12" fillId="7" borderId="0" xfId="0" applyNumberFormat="1" applyFont="1" applyFill="1" applyBorder="1"/>
    <xf numFmtId="0" fontId="12" fillId="3" borderId="0" xfId="0" applyFont="1" applyFill="1" applyBorder="1"/>
    <xf numFmtId="0" fontId="1" fillId="3" borderId="9" xfId="0" applyFont="1" applyFill="1" applyBorder="1"/>
    <xf numFmtId="0" fontId="1" fillId="3" borderId="3" xfId="0" applyFont="1" applyFill="1" applyBorder="1"/>
    <xf numFmtId="3" fontId="10" fillId="0" borderId="0" xfId="0" applyNumberFormat="1" applyFont="1"/>
    <xf numFmtId="9" fontId="0" fillId="3" borderId="0" xfId="1" applyFont="1" applyFill="1" applyBorder="1" applyAlignment="1">
      <alignment horizontal="center"/>
    </xf>
    <xf numFmtId="3" fontId="4" fillId="3" borderId="7" xfId="0" applyNumberFormat="1" applyFont="1" applyFill="1" applyBorder="1"/>
    <xf numFmtId="0" fontId="1" fillId="3" borderId="6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0" fillId="3" borderId="8" xfId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wrapText="1"/>
    </xf>
    <xf numFmtId="164" fontId="0" fillId="0" borderId="4" xfId="0" applyNumberFormat="1" applyBorder="1"/>
    <xf numFmtId="3" fontId="10" fillId="3" borderId="0" xfId="0" applyNumberFormat="1" applyFont="1" applyFill="1" applyBorder="1" applyAlignment="1"/>
    <xf numFmtId="9" fontId="1" fillId="3" borderId="0" xfId="1" applyFont="1" applyFill="1" applyBorder="1" applyAlignment="1">
      <alignment horizontal="center"/>
    </xf>
    <xf numFmtId="2" fontId="15" fillId="0" borderId="0" xfId="0" applyNumberFormat="1" applyFont="1" applyBorder="1"/>
    <xf numFmtId="2" fontId="12" fillId="7" borderId="0" xfId="0" applyNumberFormat="1" applyFont="1" applyFill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9" fillId="0" borderId="18" xfId="0" applyFont="1" applyBorder="1" applyAlignment="1">
      <alignment horizontal="left"/>
    </xf>
    <xf numFmtId="0" fontId="0" fillId="3" borderId="20" xfId="0" applyFill="1" applyBorder="1"/>
    <xf numFmtId="0" fontId="3" fillId="3" borderId="20" xfId="0" applyFont="1" applyFill="1" applyBorder="1" applyAlignment="1">
      <alignment horizontal="right"/>
    </xf>
    <xf numFmtId="0" fontId="9" fillId="0" borderId="20" xfId="0" applyFont="1" applyBorder="1" applyAlignment="1">
      <alignment horizontal="left"/>
    </xf>
    <xf numFmtId="0" fontId="0" fillId="3" borderId="18" xfId="0" applyFill="1" applyBorder="1"/>
    <xf numFmtId="3" fontId="4" fillId="3" borderId="21" xfId="0" applyNumberFormat="1" applyFont="1" applyFill="1" applyBorder="1"/>
    <xf numFmtId="0" fontId="1" fillId="3" borderId="20" xfId="0" applyFont="1" applyFill="1" applyBorder="1"/>
    <xf numFmtId="0" fontId="1" fillId="3" borderId="18" xfId="0" applyFont="1" applyFill="1" applyBorder="1"/>
    <xf numFmtId="0" fontId="1" fillId="3" borderId="20" xfId="0" applyFont="1" applyFill="1" applyBorder="1" applyAlignment="1">
      <alignment horizontal="right"/>
    </xf>
    <xf numFmtId="0" fontId="11" fillId="3" borderId="20" xfId="0" applyFont="1" applyFill="1" applyBorder="1" applyAlignment="1">
      <alignment horizontal="right"/>
    </xf>
    <xf numFmtId="0" fontId="11" fillId="3" borderId="18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right"/>
    </xf>
    <xf numFmtId="0" fontId="1" fillId="3" borderId="19" xfId="0" applyFont="1" applyFill="1" applyBorder="1"/>
    <xf numFmtId="0" fontId="1" fillId="3" borderId="22" xfId="0" applyFont="1" applyFill="1" applyBorder="1"/>
    <xf numFmtId="0" fontId="11" fillId="3" borderId="21" xfId="0" applyFont="1" applyFill="1" applyBorder="1" applyAlignment="1">
      <alignment horizontal="right"/>
    </xf>
    <xf numFmtId="3" fontId="4" fillId="3" borderId="18" xfId="0" applyNumberFormat="1" applyFont="1" applyFill="1" applyBorder="1"/>
    <xf numFmtId="0" fontId="16" fillId="0" borderId="0" xfId="0" applyFont="1"/>
    <xf numFmtId="0" fontId="17" fillId="0" borderId="0" xfId="0" applyFont="1" applyAlignment="1">
      <alignment horizontal="center"/>
    </xf>
    <xf numFmtId="3" fontId="11" fillId="3" borderId="8" xfId="0" applyNumberFormat="1" applyFont="1" applyFill="1" applyBorder="1" applyAlignment="1"/>
    <xf numFmtId="3" fontId="11" fillId="3" borderId="6" xfId="0" applyNumberFormat="1" applyFont="1" applyFill="1" applyBorder="1" applyAlignment="1"/>
    <xf numFmtId="0" fontId="0" fillId="0" borderId="22" xfId="0" applyBorder="1"/>
    <xf numFmtId="3" fontId="11" fillId="3" borderId="21" xfId="0" applyNumberFormat="1" applyFont="1" applyFill="1" applyBorder="1" applyAlignment="1"/>
    <xf numFmtId="0" fontId="8" fillId="0" borderId="8" xfId="0" applyFont="1" applyBorder="1" applyAlignment="1">
      <alignment horizontal="center"/>
    </xf>
    <xf numFmtId="9" fontId="8" fillId="3" borderId="7" xfId="1" applyFont="1" applyFill="1" applyBorder="1" applyAlignment="1"/>
    <xf numFmtId="0" fontId="0" fillId="3" borderId="0" xfId="0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9" fontId="1" fillId="3" borderId="0" xfId="1" applyFont="1" applyFill="1" applyBorder="1" applyAlignment="1">
      <alignment horizontal="right"/>
    </xf>
    <xf numFmtId="9" fontId="16" fillId="3" borderId="0" xfId="1" applyFont="1" applyFill="1" applyBorder="1" applyAlignment="1">
      <alignment horizontal="center"/>
    </xf>
    <xf numFmtId="14" fontId="1" fillId="0" borderId="0" xfId="0" applyNumberFormat="1" applyFont="1" applyBorder="1" applyAlignment="1" applyProtection="1"/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Protection="1"/>
    <xf numFmtId="14" fontId="1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0" fillId="0" borderId="8" xfId="0" applyBorder="1" applyAlignment="1" applyProtection="1"/>
    <xf numFmtId="0" fontId="0" fillId="0" borderId="8" xfId="0" applyBorder="1" applyProtection="1"/>
    <xf numFmtId="0" fontId="0" fillId="0" borderId="7" xfId="0" applyBorder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3" xfId="0" applyBorder="1" applyProtection="1"/>
    <xf numFmtId="164" fontId="0" fillId="0" borderId="4" xfId="0" applyNumberFormat="1" applyBorder="1" applyProtection="1"/>
    <xf numFmtId="0" fontId="1" fillId="3" borderId="0" xfId="0" applyFont="1" applyFill="1" applyBorder="1" applyAlignment="1" applyProtection="1">
      <alignment horizontal="left"/>
    </xf>
    <xf numFmtId="0" fontId="0" fillId="0" borderId="6" xfId="0" applyBorder="1" applyProtection="1"/>
    <xf numFmtId="164" fontId="0" fillId="0" borderId="4" xfId="0" applyNumberFormat="1" applyBorder="1" applyAlignment="1" applyProtection="1">
      <alignment vertical="top"/>
    </xf>
    <xf numFmtId="0" fontId="1" fillId="0" borderId="0" xfId="0" applyFont="1" applyBorder="1" applyAlignment="1" applyProtection="1"/>
    <xf numFmtId="0" fontId="0" fillId="3" borderId="0" xfId="0" applyFill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7" fillId="0" borderId="0" xfId="0" applyFont="1" applyBorder="1" applyProtection="1"/>
    <xf numFmtId="0" fontId="4" fillId="0" borderId="0" xfId="0" applyFont="1" applyProtection="1"/>
    <xf numFmtId="3" fontId="1" fillId="3" borderId="0" xfId="0" applyNumberFormat="1" applyFont="1" applyFill="1" applyBorder="1" applyAlignment="1" applyProtection="1"/>
    <xf numFmtId="3" fontId="1" fillId="3" borderId="0" xfId="0" applyNumberFormat="1" applyFont="1" applyFill="1" applyBorder="1" applyAlignment="1" applyProtection="1">
      <alignment horizontal="center"/>
    </xf>
    <xf numFmtId="0" fontId="13" fillId="0" borderId="0" xfId="0" applyFont="1" applyProtection="1"/>
    <xf numFmtId="0" fontId="0" fillId="0" borderId="0" xfId="0" applyBorder="1" applyAlignment="1" applyProtection="1">
      <alignment horizontal="left"/>
    </xf>
    <xf numFmtId="3" fontId="4" fillId="3" borderId="0" xfId="0" applyNumberFormat="1" applyFont="1" applyFill="1" applyBorder="1" applyProtection="1"/>
    <xf numFmtId="0" fontId="1" fillId="3" borderId="0" xfId="0" applyFont="1" applyFill="1" applyBorder="1" applyProtection="1"/>
    <xf numFmtId="0" fontId="1" fillId="3" borderId="0" xfId="0" applyFont="1" applyFill="1" applyProtection="1"/>
    <xf numFmtId="0" fontId="1" fillId="0" borderId="1" xfId="0" applyFont="1" applyBorder="1" applyAlignment="1" applyProtection="1">
      <alignment vertical="top" wrapText="1"/>
    </xf>
    <xf numFmtId="0" fontId="19" fillId="0" borderId="0" xfId="0" applyFont="1"/>
    <xf numFmtId="0" fontId="19" fillId="0" borderId="0" xfId="0" applyFont="1" applyBorder="1"/>
    <xf numFmtId="0" fontId="0" fillId="0" borderId="6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9" fontId="0" fillId="3" borderId="8" xfId="1" applyFont="1" applyFill="1" applyBorder="1" applyAlignment="1"/>
    <xf numFmtId="0" fontId="0" fillId="0" borderId="0" xfId="0" applyAlignment="1">
      <alignment vertical="top"/>
    </xf>
    <xf numFmtId="0" fontId="1" fillId="0" borderId="0" xfId="0" applyFont="1" applyBorder="1"/>
    <xf numFmtId="3" fontId="10" fillId="0" borderId="0" xfId="0" applyNumberFormat="1" applyFont="1" applyBorder="1"/>
    <xf numFmtId="0" fontId="22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/>
    </xf>
    <xf numFmtId="0" fontId="0" fillId="0" borderId="0" xfId="0" applyBorder="1" applyAlignment="1" applyProtection="1"/>
    <xf numFmtId="0" fontId="16" fillId="0" borderId="0" xfId="0" applyFont="1" applyBorder="1" applyProtection="1"/>
    <xf numFmtId="9" fontId="16" fillId="3" borderId="0" xfId="1" applyFont="1" applyFill="1" applyBorder="1" applyAlignment="1" applyProtection="1">
      <alignment horizontal="left"/>
    </xf>
    <xf numFmtId="0" fontId="1" fillId="0" borderId="0" xfId="0" applyFont="1" applyBorder="1" applyProtection="1"/>
    <xf numFmtId="0" fontId="23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9" fontId="8" fillId="3" borderId="0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23" fillId="0" borderId="0" xfId="0" applyFont="1" applyBorder="1" applyAlignment="1">
      <alignment horizontal="left"/>
    </xf>
    <xf numFmtId="0" fontId="17" fillId="0" borderId="0" xfId="0" applyFont="1" applyProtection="1"/>
    <xf numFmtId="0" fontId="17" fillId="0" borderId="0" xfId="0" applyFont="1" applyBorder="1" applyAlignment="1" applyProtection="1"/>
    <xf numFmtId="0" fontId="17" fillId="0" borderId="0" xfId="0" applyFont="1" applyAlignment="1" applyProtection="1"/>
    <xf numFmtId="14" fontId="17" fillId="0" borderId="0" xfId="0" applyNumberFormat="1" applyFont="1" applyBorder="1" applyAlignment="1" applyProtection="1"/>
    <xf numFmtId="14" fontId="17" fillId="0" borderId="0" xfId="0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/>
    <xf numFmtId="0" fontId="16" fillId="4" borderId="12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</xf>
    <xf numFmtId="0" fontId="0" fillId="0" borderId="8" xfId="0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1" fillId="3" borderId="20" xfId="0" applyFont="1" applyFill="1" applyBorder="1" applyAlignment="1">
      <alignment horizontal="center"/>
    </xf>
    <xf numFmtId="3" fontId="4" fillId="3" borderId="1" xfId="0" applyNumberFormat="1" applyFont="1" applyFill="1" applyBorder="1"/>
    <xf numFmtId="0" fontId="0" fillId="0" borderId="9" xfId="0" applyBorder="1" applyProtection="1"/>
    <xf numFmtId="164" fontId="4" fillId="3" borderId="1" xfId="0" applyNumberFormat="1" applyFont="1" applyFill="1" applyBorder="1"/>
    <xf numFmtId="3" fontId="11" fillId="3" borderId="22" xfId="0" applyNumberFormat="1" applyFont="1" applyFill="1" applyBorder="1" applyAlignment="1"/>
    <xf numFmtId="0" fontId="0" fillId="3" borderId="19" xfId="0" applyFill="1" applyBorder="1"/>
    <xf numFmtId="3" fontId="4" fillId="3" borderId="19" xfId="0" applyNumberFormat="1" applyFont="1" applyFill="1" applyBorder="1"/>
    <xf numFmtId="0" fontId="0" fillId="0" borderId="18" xfId="0" applyBorder="1" applyProtection="1"/>
    <xf numFmtId="0" fontId="9" fillId="0" borderId="29" xfId="0" applyFont="1" applyBorder="1" applyAlignment="1">
      <alignment horizontal="left"/>
    </xf>
    <xf numFmtId="0" fontId="0" fillId="3" borderId="29" xfId="0" applyFill="1" applyBorder="1"/>
    <xf numFmtId="0" fontId="0" fillId="3" borderId="30" xfId="0" applyFill="1" applyBorder="1"/>
    <xf numFmtId="0" fontId="1" fillId="3" borderId="29" xfId="0" applyFont="1" applyFill="1" applyBorder="1"/>
    <xf numFmtId="0" fontId="0" fillId="0" borderId="29" xfId="0" applyBorder="1" applyProtection="1"/>
    <xf numFmtId="0" fontId="1" fillId="3" borderId="22" xfId="0" applyFont="1" applyFill="1" applyBorder="1" applyAlignment="1">
      <alignment horizontal="right"/>
    </xf>
    <xf numFmtId="0" fontId="0" fillId="0" borderId="21" xfId="0" applyBorder="1"/>
    <xf numFmtId="0" fontId="0" fillId="3" borderId="31" xfId="0" applyFill="1" applyBorder="1"/>
    <xf numFmtId="9" fontId="0" fillId="3" borderId="0" xfId="1" applyFont="1" applyFill="1" applyBorder="1" applyAlignment="1">
      <alignment horizontal="center"/>
    </xf>
    <xf numFmtId="0" fontId="18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Protection="1"/>
    <xf numFmtId="0" fontId="14" fillId="0" borderId="0" xfId="0" applyFont="1" applyProtection="1"/>
    <xf numFmtId="0" fontId="18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vertical="center" wrapText="1"/>
    </xf>
    <xf numFmtId="0" fontId="21" fillId="0" borderId="0" xfId="0" applyFont="1" applyProtection="1"/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left"/>
    </xf>
    <xf numFmtId="0" fontId="1" fillId="8" borderId="25" xfId="0" applyFont="1" applyFill="1" applyBorder="1" applyAlignment="1" applyProtection="1">
      <alignment horizontal="center"/>
    </xf>
    <xf numFmtId="0" fontId="1" fillId="9" borderId="26" xfId="0" applyFont="1" applyFill="1" applyBorder="1" applyProtection="1"/>
    <xf numFmtId="0" fontId="1" fillId="0" borderId="23" xfId="0" applyFont="1" applyBorder="1" applyAlignment="1" applyProtection="1">
      <alignment horizontal="center"/>
    </xf>
    <xf numFmtId="0" fontId="14" fillId="3" borderId="27" xfId="0" applyFont="1" applyFill="1" applyBorder="1" applyProtection="1"/>
    <xf numFmtId="0" fontId="1" fillId="0" borderId="24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left"/>
    </xf>
    <xf numFmtId="0" fontId="10" fillId="0" borderId="27" xfId="0" applyFont="1" applyBorder="1" applyProtection="1"/>
    <xf numFmtId="0" fontId="1" fillId="0" borderId="16" xfId="0" applyFont="1" applyBorder="1" applyAlignment="1" applyProtection="1">
      <alignment horizontal="center"/>
    </xf>
    <xf numFmtId="0" fontId="10" fillId="0" borderId="28" xfId="0" applyFont="1" applyBorder="1" applyProtection="1"/>
    <xf numFmtId="0" fontId="24" fillId="0" borderId="20" xfId="0" applyFont="1" applyBorder="1" applyAlignment="1">
      <alignment horizontal="left"/>
    </xf>
    <xf numFmtId="0" fontId="24" fillId="0" borderId="0" xfId="0" applyFont="1" applyAlignment="1">
      <alignment horizontal="left"/>
    </xf>
    <xf numFmtId="3" fontId="17" fillId="4" borderId="10" xfId="0" applyNumberFormat="1" applyFont="1" applyFill="1" applyBorder="1" applyAlignment="1" applyProtection="1">
      <alignment horizontal="center"/>
      <protection locked="0"/>
    </xf>
    <xf numFmtId="3" fontId="17" fillId="4" borderId="11" xfId="0" applyNumberFormat="1" applyFont="1" applyFill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14" fontId="17" fillId="0" borderId="3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</xf>
    <xf numFmtId="14" fontId="17" fillId="0" borderId="5" xfId="0" applyNumberFormat="1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3" fontId="1" fillId="3" borderId="10" xfId="0" applyNumberFormat="1" applyFont="1" applyFill="1" applyBorder="1" applyAlignment="1">
      <alignment horizontal="center"/>
    </xf>
    <xf numFmtId="3" fontId="1" fillId="3" borderId="11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3" fontId="1" fillId="3" borderId="2" xfId="0" applyNumberFormat="1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9" fontId="0" fillId="3" borderId="8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9" xfId="0" applyFill="1" applyBorder="1" applyAlignment="1">
      <alignment horizontal="center"/>
    </xf>
    <xf numFmtId="0" fontId="17" fillId="4" borderId="10" xfId="0" applyFont="1" applyFill="1" applyBorder="1" applyAlignment="1" applyProtection="1">
      <alignment horizontal="left"/>
      <protection locked="0"/>
    </xf>
    <xf numFmtId="0" fontId="17" fillId="4" borderId="5" xfId="0" applyFont="1" applyFill="1" applyBorder="1" applyAlignment="1" applyProtection="1">
      <alignment horizontal="left"/>
      <protection locked="0"/>
    </xf>
    <xf numFmtId="0" fontId="17" fillId="4" borderId="11" xfId="0" applyFont="1" applyFill="1" applyBorder="1" applyAlignment="1" applyProtection="1">
      <alignment horizontal="left"/>
      <protection locked="0"/>
    </xf>
    <xf numFmtId="3" fontId="14" fillId="3" borderId="10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9" fontId="0" fillId="3" borderId="7" xfId="1" applyFont="1" applyFill="1" applyBorder="1" applyAlignment="1">
      <alignment horizontal="center"/>
    </xf>
    <xf numFmtId="3" fontId="14" fillId="3" borderId="11" xfId="0" applyNumberFormat="1" applyFont="1" applyFill="1" applyBorder="1" applyAlignment="1">
      <alignment horizontal="center"/>
    </xf>
    <xf numFmtId="9" fontId="1" fillId="3" borderId="8" xfId="1" applyFont="1" applyFill="1" applyBorder="1" applyAlignment="1">
      <alignment horizontal="center"/>
    </xf>
    <xf numFmtId="0" fontId="17" fillId="0" borderId="3" xfId="0" applyFont="1" applyBorder="1" applyAlignment="1" applyProtection="1">
      <alignment horizontal="center"/>
      <protection locked="0"/>
    </xf>
    <xf numFmtId="164" fontId="1" fillId="3" borderId="0" xfId="0" applyNumberFormat="1" applyFont="1" applyFill="1" applyBorder="1" applyAlignment="1">
      <alignment horizontal="center"/>
    </xf>
    <xf numFmtId="164" fontId="12" fillId="7" borderId="0" xfId="0" applyNumberFormat="1" applyFont="1" applyFill="1" applyBorder="1" applyAlignment="1">
      <alignment horizontal="center"/>
    </xf>
    <xf numFmtId="0" fontId="0" fillId="0" borderId="2" xfId="0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7" fillId="3" borderId="3" xfId="0" applyFont="1" applyFill="1" applyBorder="1" applyAlignment="1" applyProtection="1">
      <alignment horizontal="left"/>
      <protection locked="0"/>
    </xf>
    <xf numFmtId="0" fontId="1" fillId="3" borderId="2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7" fillId="0" borderId="5" xfId="0" applyFont="1" applyBorder="1" applyAlignment="1" applyProtection="1">
      <alignment horizontal="center"/>
      <protection locked="0"/>
    </xf>
    <xf numFmtId="9" fontId="8" fillId="3" borderId="8" xfId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NumberFormat="1" applyFont="1" applyBorder="1" applyAlignment="1" applyProtection="1">
      <alignment horizontal="left" vertical="top" wrapText="1"/>
      <protection locked="0"/>
    </xf>
    <xf numFmtId="0" fontId="1" fillId="0" borderId="8" xfId="0" applyNumberFormat="1" applyFont="1" applyBorder="1" applyAlignment="1" applyProtection="1">
      <alignment horizontal="left" vertical="top" wrapText="1"/>
      <protection locked="0"/>
    </xf>
    <xf numFmtId="0" fontId="1" fillId="0" borderId="7" xfId="0" applyNumberFormat="1" applyFont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2" xfId="0" applyNumberFormat="1" applyFont="1" applyBorder="1" applyAlignment="1" applyProtection="1">
      <alignment horizontal="left" vertical="top" wrapText="1"/>
      <protection locked="0"/>
    </xf>
    <xf numFmtId="0" fontId="1" fillId="0" borderId="3" xfId="0" applyNumberFormat="1" applyFont="1" applyBorder="1" applyAlignment="1" applyProtection="1">
      <alignment horizontal="left" vertical="top" wrapText="1"/>
      <protection locked="0"/>
    </xf>
    <xf numFmtId="0" fontId="1" fillId="0" borderId="4" xfId="0" applyNumberFormat="1" applyFont="1" applyBorder="1" applyAlignment="1" applyProtection="1">
      <alignment horizontal="left" vertical="top" wrapText="1"/>
      <protection locked="0"/>
    </xf>
    <xf numFmtId="2" fontId="1" fillId="3" borderId="0" xfId="0" applyNumberFormat="1" applyFont="1" applyFill="1" applyBorder="1" applyAlignment="1">
      <alignment horizontal="center"/>
    </xf>
    <xf numFmtId="164" fontId="12" fillId="7" borderId="0" xfId="0" applyNumberFormat="1" applyFont="1" applyFill="1" applyAlignment="1">
      <alignment horizontal="center"/>
    </xf>
    <xf numFmtId="9" fontId="1" fillId="3" borderId="8" xfId="1" applyFont="1" applyFill="1" applyBorder="1" applyAlignment="1">
      <alignment horizontal="right"/>
    </xf>
    <xf numFmtId="0" fontId="1" fillId="0" borderId="8" xfId="0" applyFont="1" applyBorder="1" applyAlignment="1">
      <alignment horizontal="left"/>
    </xf>
    <xf numFmtId="9" fontId="1" fillId="3" borderId="7" xfId="1" applyFont="1" applyFill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9" fontId="0" fillId="3" borderId="0" xfId="1" applyFont="1" applyFill="1" applyBorder="1" applyAlignment="1">
      <alignment horizontal="center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17" fillId="0" borderId="5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3" fontId="1" fillId="3" borderId="2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212"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FF99FF"/>
      <color rgb="FFCCFFFF"/>
      <color rgb="FFE596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7</xdr:row>
      <xdr:rowOff>45720</xdr:rowOff>
    </xdr:from>
    <xdr:to>
      <xdr:col>2</xdr:col>
      <xdr:colOff>228600</xdr:colOff>
      <xdr:row>9</xdr:row>
      <xdr:rowOff>114300</xdr:rowOff>
    </xdr:to>
    <xdr:sp macro="" textlink="">
      <xdr:nvSpPr>
        <xdr:cNvPr id="2" name="Flowchart: Connector 1"/>
        <xdr:cNvSpPr/>
      </xdr:nvSpPr>
      <xdr:spPr>
        <a:xfrm>
          <a:off x="1203960" y="1516380"/>
          <a:ext cx="46482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7</xdr:row>
      <xdr:rowOff>45720</xdr:rowOff>
    </xdr:from>
    <xdr:to>
      <xdr:col>8</xdr:col>
      <xdr:colOff>213360</xdr:colOff>
      <xdr:row>9</xdr:row>
      <xdr:rowOff>114300</xdr:rowOff>
    </xdr:to>
    <xdr:sp macro="" textlink="">
      <xdr:nvSpPr>
        <xdr:cNvPr id="3" name="Flowchart: Connector 2"/>
        <xdr:cNvSpPr/>
      </xdr:nvSpPr>
      <xdr:spPr>
        <a:xfrm>
          <a:off x="2750820" y="1516380"/>
          <a:ext cx="43434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7</xdr:row>
      <xdr:rowOff>137160</xdr:rowOff>
    </xdr:from>
    <xdr:to>
      <xdr:col>2</xdr:col>
      <xdr:colOff>137160</xdr:colOff>
      <xdr:row>9</xdr:row>
      <xdr:rowOff>15240</xdr:rowOff>
    </xdr:to>
    <xdr:sp macro="" textlink="">
      <xdr:nvSpPr>
        <xdr:cNvPr id="5" name="Flowchart: Or 4"/>
        <xdr:cNvSpPr/>
      </xdr:nvSpPr>
      <xdr:spPr>
        <a:xfrm>
          <a:off x="1280160" y="1607820"/>
          <a:ext cx="297180" cy="25146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182880</xdr:colOff>
      <xdr:row>7</xdr:row>
      <xdr:rowOff>137160</xdr:rowOff>
    </xdr:from>
    <xdr:to>
      <xdr:col>8</xdr:col>
      <xdr:colOff>121920</xdr:colOff>
      <xdr:row>9</xdr:row>
      <xdr:rowOff>15240</xdr:rowOff>
    </xdr:to>
    <xdr:sp macro="" textlink="">
      <xdr:nvSpPr>
        <xdr:cNvPr id="6" name="Flowchart: Or 5"/>
        <xdr:cNvSpPr/>
      </xdr:nvSpPr>
      <xdr:spPr>
        <a:xfrm>
          <a:off x="2827020" y="1607820"/>
          <a:ext cx="266700" cy="25146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7</xdr:row>
      <xdr:rowOff>45720</xdr:rowOff>
    </xdr:from>
    <xdr:to>
      <xdr:col>2</xdr:col>
      <xdr:colOff>228600</xdr:colOff>
      <xdr:row>9</xdr:row>
      <xdr:rowOff>114300</xdr:rowOff>
    </xdr:to>
    <xdr:sp macro="" textlink="">
      <xdr:nvSpPr>
        <xdr:cNvPr id="2" name="Flowchart: Connector 1"/>
        <xdr:cNvSpPr/>
      </xdr:nvSpPr>
      <xdr:spPr>
        <a:xfrm>
          <a:off x="7696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7</xdr:row>
      <xdr:rowOff>45720</xdr:rowOff>
    </xdr:from>
    <xdr:to>
      <xdr:col>8</xdr:col>
      <xdr:colOff>213360</xdr:colOff>
      <xdr:row>9</xdr:row>
      <xdr:rowOff>114300</xdr:rowOff>
    </xdr:to>
    <xdr:sp macro="" textlink="">
      <xdr:nvSpPr>
        <xdr:cNvPr id="3" name="Flowchart: Connector 2"/>
        <xdr:cNvSpPr/>
      </xdr:nvSpPr>
      <xdr:spPr>
        <a:xfrm>
          <a:off x="228600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7</xdr:row>
      <xdr:rowOff>60960</xdr:rowOff>
    </xdr:from>
    <xdr:to>
      <xdr:col>14</xdr:col>
      <xdr:colOff>228600</xdr:colOff>
      <xdr:row>9</xdr:row>
      <xdr:rowOff>114300</xdr:rowOff>
    </xdr:to>
    <xdr:sp macro="" textlink="">
      <xdr:nvSpPr>
        <xdr:cNvPr id="4" name="Flowchart: Connector 3"/>
        <xdr:cNvSpPr/>
      </xdr:nvSpPr>
      <xdr:spPr>
        <a:xfrm>
          <a:off x="3878580" y="998220"/>
          <a:ext cx="449580" cy="41910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7</xdr:row>
      <xdr:rowOff>137160</xdr:rowOff>
    </xdr:from>
    <xdr:to>
      <xdr:col>2</xdr:col>
      <xdr:colOff>137160</xdr:colOff>
      <xdr:row>9</xdr:row>
      <xdr:rowOff>15240</xdr:rowOff>
    </xdr:to>
    <xdr:sp macro="" textlink="">
      <xdr:nvSpPr>
        <xdr:cNvPr id="5" name="Flowchart: Or 4"/>
        <xdr:cNvSpPr/>
      </xdr:nvSpPr>
      <xdr:spPr>
        <a:xfrm>
          <a:off x="84582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182880</xdr:colOff>
      <xdr:row>7</xdr:row>
      <xdr:rowOff>137160</xdr:rowOff>
    </xdr:from>
    <xdr:to>
      <xdr:col>8</xdr:col>
      <xdr:colOff>121920</xdr:colOff>
      <xdr:row>9</xdr:row>
      <xdr:rowOff>15240</xdr:rowOff>
    </xdr:to>
    <xdr:sp macro="" textlink="">
      <xdr:nvSpPr>
        <xdr:cNvPr id="6" name="Flowchart: Or 5"/>
        <xdr:cNvSpPr/>
      </xdr:nvSpPr>
      <xdr:spPr>
        <a:xfrm>
          <a:off x="236220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198120</xdr:colOff>
      <xdr:row>7</xdr:row>
      <xdr:rowOff>144780</xdr:rowOff>
    </xdr:from>
    <xdr:to>
      <xdr:col>14</xdr:col>
      <xdr:colOff>129540</xdr:colOff>
      <xdr:row>9</xdr:row>
      <xdr:rowOff>22860</xdr:rowOff>
    </xdr:to>
    <xdr:sp macro="" textlink="">
      <xdr:nvSpPr>
        <xdr:cNvPr id="7" name="Flowchart: Or 6"/>
        <xdr:cNvSpPr/>
      </xdr:nvSpPr>
      <xdr:spPr>
        <a:xfrm>
          <a:off x="3962400" y="108204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7</xdr:row>
      <xdr:rowOff>45720</xdr:rowOff>
    </xdr:from>
    <xdr:to>
      <xdr:col>2</xdr:col>
      <xdr:colOff>228600</xdr:colOff>
      <xdr:row>9</xdr:row>
      <xdr:rowOff>114300</xdr:rowOff>
    </xdr:to>
    <xdr:sp macro="" textlink="">
      <xdr:nvSpPr>
        <xdr:cNvPr id="2" name="Flowchart: Connector 1"/>
        <xdr:cNvSpPr/>
      </xdr:nvSpPr>
      <xdr:spPr>
        <a:xfrm>
          <a:off x="7696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7</xdr:row>
      <xdr:rowOff>45720</xdr:rowOff>
    </xdr:from>
    <xdr:to>
      <xdr:col>14</xdr:col>
      <xdr:colOff>220980</xdr:colOff>
      <xdr:row>9</xdr:row>
      <xdr:rowOff>114300</xdr:rowOff>
    </xdr:to>
    <xdr:sp macro="" textlink="">
      <xdr:nvSpPr>
        <xdr:cNvPr id="3" name="Flowchart: Connector 2"/>
        <xdr:cNvSpPr/>
      </xdr:nvSpPr>
      <xdr:spPr>
        <a:xfrm>
          <a:off x="3756660" y="982980"/>
          <a:ext cx="44196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121920</xdr:colOff>
      <xdr:row>7</xdr:row>
      <xdr:rowOff>45720</xdr:rowOff>
    </xdr:from>
    <xdr:to>
      <xdr:col>2</xdr:col>
      <xdr:colOff>228600</xdr:colOff>
      <xdr:row>9</xdr:row>
      <xdr:rowOff>114300</xdr:rowOff>
    </xdr:to>
    <xdr:sp macro="" textlink="">
      <xdr:nvSpPr>
        <xdr:cNvPr id="4" name="Flowchart: Connector 3"/>
        <xdr:cNvSpPr/>
      </xdr:nvSpPr>
      <xdr:spPr>
        <a:xfrm>
          <a:off x="7696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7</xdr:row>
      <xdr:rowOff>45720</xdr:rowOff>
    </xdr:from>
    <xdr:to>
      <xdr:col>8</xdr:col>
      <xdr:colOff>213360</xdr:colOff>
      <xdr:row>9</xdr:row>
      <xdr:rowOff>114300</xdr:rowOff>
    </xdr:to>
    <xdr:sp macro="" textlink="">
      <xdr:nvSpPr>
        <xdr:cNvPr id="5" name="Flowchart: Connector 4"/>
        <xdr:cNvSpPr/>
      </xdr:nvSpPr>
      <xdr:spPr>
        <a:xfrm>
          <a:off x="230886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7</xdr:row>
      <xdr:rowOff>45720</xdr:rowOff>
    </xdr:from>
    <xdr:to>
      <xdr:col>14</xdr:col>
      <xdr:colOff>220980</xdr:colOff>
      <xdr:row>9</xdr:row>
      <xdr:rowOff>114300</xdr:rowOff>
    </xdr:to>
    <xdr:sp macro="" textlink="">
      <xdr:nvSpPr>
        <xdr:cNvPr id="6" name="Flowchart: Connector 5"/>
        <xdr:cNvSpPr/>
      </xdr:nvSpPr>
      <xdr:spPr>
        <a:xfrm>
          <a:off x="3756660" y="982980"/>
          <a:ext cx="44196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114300</xdr:colOff>
      <xdr:row>7</xdr:row>
      <xdr:rowOff>45720</xdr:rowOff>
    </xdr:from>
    <xdr:to>
      <xdr:col>20</xdr:col>
      <xdr:colOff>220980</xdr:colOff>
      <xdr:row>9</xdr:row>
      <xdr:rowOff>114300</xdr:rowOff>
    </xdr:to>
    <xdr:sp macro="" textlink="">
      <xdr:nvSpPr>
        <xdr:cNvPr id="7" name="Flowchart: Connector 6"/>
        <xdr:cNvSpPr/>
      </xdr:nvSpPr>
      <xdr:spPr>
        <a:xfrm>
          <a:off x="52654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121920</xdr:colOff>
      <xdr:row>7</xdr:row>
      <xdr:rowOff>45720</xdr:rowOff>
    </xdr:from>
    <xdr:to>
      <xdr:col>2</xdr:col>
      <xdr:colOff>228600</xdr:colOff>
      <xdr:row>9</xdr:row>
      <xdr:rowOff>114300</xdr:rowOff>
    </xdr:to>
    <xdr:sp macro="" textlink="">
      <xdr:nvSpPr>
        <xdr:cNvPr id="9" name="Flowchart: Connector 8"/>
        <xdr:cNvSpPr/>
      </xdr:nvSpPr>
      <xdr:spPr>
        <a:xfrm>
          <a:off x="7696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7</xdr:row>
      <xdr:rowOff>45720</xdr:rowOff>
    </xdr:from>
    <xdr:to>
      <xdr:col>8</xdr:col>
      <xdr:colOff>213360</xdr:colOff>
      <xdr:row>9</xdr:row>
      <xdr:rowOff>114300</xdr:rowOff>
    </xdr:to>
    <xdr:sp macro="" textlink="">
      <xdr:nvSpPr>
        <xdr:cNvPr id="10" name="Flowchart: Connector 9"/>
        <xdr:cNvSpPr/>
      </xdr:nvSpPr>
      <xdr:spPr>
        <a:xfrm>
          <a:off x="230886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7</xdr:row>
      <xdr:rowOff>60960</xdr:rowOff>
    </xdr:from>
    <xdr:to>
      <xdr:col>14</xdr:col>
      <xdr:colOff>220980</xdr:colOff>
      <xdr:row>9</xdr:row>
      <xdr:rowOff>114300</xdr:rowOff>
    </xdr:to>
    <xdr:sp macro="" textlink="">
      <xdr:nvSpPr>
        <xdr:cNvPr id="11" name="Flowchart: Connector 10"/>
        <xdr:cNvSpPr/>
      </xdr:nvSpPr>
      <xdr:spPr>
        <a:xfrm>
          <a:off x="3764280" y="998220"/>
          <a:ext cx="441960" cy="41910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114300</xdr:colOff>
      <xdr:row>7</xdr:row>
      <xdr:rowOff>53340</xdr:rowOff>
    </xdr:from>
    <xdr:to>
      <xdr:col>20</xdr:col>
      <xdr:colOff>228600</xdr:colOff>
      <xdr:row>9</xdr:row>
      <xdr:rowOff>114300</xdr:rowOff>
    </xdr:to>
    <xdr:sp macro="" textlink="">
      <xdr:nvSpPr>
        <xdr:cNvPr id="12" name="Flowchart: Connector 11"/>
        <xdr:cNvSpPr/>
      </xdr:nvSpPr>
      <xdr:spPr>
        <a:xfrm>
          <a:off x="5273040" y="990600"/>
          <a:ext cx="441960" cy="42672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7</xdr:row>
      <xdr:rowOff>137160</xdr:rowOff>
    </xdr:from>
    <xdr:to>
      <xdr:col>2</xdr:col>
      <xdr:colOff>137160</xdr:colOff>
      <xdr:row>9</xdr:row>
      <xdr:rowOff>15240</xdr:rowOff>
    </xdr:to>
    <xdr:sp macro="" textlink="">
      <xdr:nvSpPr>
        <xdr:cNvPr id="14" name="Flowchart: Or 13"/>
        <xdr:cNvSpPr/>
      </xdr:nvSpPr>
      <xdr:spPr>
        <a:xfrm>
          <a:off x="84582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182880</xdr:colOff>
      <xdr:row>7</xdr:row>
      <xdr:rowOff>137160</xdr:rowOff>
    </xdr:from>
    <xdr:to>
      <xdr:col>8</xdr:col>
      <xdr:colOff>121920</xdr:colOff>
      <xdr:row>9</xdr:row>
      <xdr:rowOff>15240</xdr:rowOff>
    </xdr:to>
    <xdr:sp macro="" textlink="">
      <xdr:nvSpPr>
        <xdr:cNvPr id="15" name="Flowchart: Or 14"/>
        <xdr:cNvSpPr/>
      </xdr:nvSpPr>
      <xdr:spPr>
        <a:xfrm>
          <a:off x="234696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190500</xdr:colOff>
      <xdr:row>7</xdr:row>
      <xdr:rowOff>144780</xdr:rowOff>
    </xdr:from>
    <xdr:to>
      <xdr:col>14</xdr:col>
      <xdr:colOff>121920</xdr:colOff>
      <xdr:row>9</xdr:row>
      <xdr:rowOff>22860</xdr:rowOff>
    </xdr:to>
    <xdr:sp macro="" textlink="">
      <xdr:nvSpPr>
        <xdr:cNvPr id="16" name="Flowchart: Or 15"/>
        <xdr:cNvSpPr/>
      </xdr:nvSpPr>
      <xdr:spPr>
        <a:xfrm>
          <a:off x="3840480" y="108204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190500</xdr:colOff>
      <xdr:row>7</xdr:row>
      <xdr:rowOff>137160</xdr:rowOff>
    </xdr:from>
    <xdr:to>
      <xdr:col>20</xdr:col>
      <xdr:colOff>129540</xdr:colOff>
      <xdr:row>9</xdr:row>
      <xdr:rowOff>15240</xdr:rowOff>
    </xdr:to>
    <xdr:sp macro="" textlink="">
      <xdr:nvSpPr>
        <xdr:cNvPr id="18" name="Flowchart: Or 17"/>
        <xdr:cNvSpPr/>
      </xdr:nvSpPr>
      <xdr:spPr>
        <a:xfrm>
          <a:off x="534924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9</xdr:row>
      <xdr:rowOff>45720</xdr:rowOff>
    </xdr:from>
    <xdr:to>
      <xdr:col>2</xdr:col>
      <xdr:colOff>228600</xdr:colOff>
      <xdr:row>11</xdr:row>
      <xdr:rowOff>114300</xdr:rowOff>
    </xdr:to>
    <xdr:sp macro="" textlink="">
      <xdr:nvSpPr>
        <xdr:cNvPr id="8" name="Flowchart: Connector 7"/>
        <xdr:cNvSpPr/>
      </xdr:nvSpPr>
      <xdr:spPr>
        <a:xfrm>
          <a:off x="579120" y="97536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9</xdr:row>
      <xdr:rowOff>45720</xdr:rowOff>
    </xdr:from>
    <xdr:to>
      <xdr:col>14</xdr:col>
      <xdr:colOff>220980</xdr:colOff>
      <xdr:row>11</xdr:row>
      <xdr:rowOff>114300</xdr:rowOff>
    </xdr:to>
    <xdr:sp macro="" textlink="">
      <xdr:nvSpPr>
        <xdr:cNvPr id="11" name="Flowchart: Connector 10"/>
        <xdr:cNvSpPr/>
      </xdr:nvSpPr>
      <xdr:spPr>
        <a:xfrm>
          <a:off x="4564380" y="97536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121920</xdr:colOff>
      <xdr:row>9</xdr:row>
      <xdr:rowOff>45720</xdr:rowOff>
    </xdr:from>
    <xdr:to>
      <xdr:col>2</xdr:col>
      <xdr:colOff>228600</xdr:colOff>
      <xdr:row>11</xdr:row>
      <xdr:rowOff>114300</xdr:rowOff>
    </xdr:to>
    <xdr:sp macro="" textlink="">
      <xdr:nvSpPr>
        <xdr:cNvPr id="18" name="Flowchart: Connector 17"/>
        <xdr:cNvSpPr/>
      </xdr:nvSpPr>
      <xdr:spPr>
        <a:xfrm>
          <a:off x="7696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9</xdr:row>
      <xdr:rowOff>45720</xdr:rowOff>
    </xdr:from>
    <xdr:to>
      <xdr:col>8</xdr:col>
      <xdr:colOff>213360</xdr:colOff>
      <xdr:row>11</xdr:row>
      <xdr:rowOff>114300</xdr:rowOff>
    </xdr:to>
    <xdr:sp macro="" textlink="">
      <xdr:nvSpPr>
        <xdr:cNvPr id="19" name="Flowchart: Connector 18"/>
        <xdr:cNvSpPr/>
      </xdr:nvSpPr>
      <xdr:spPr>
        <a:xfrm>
          <a:off x="219456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9</xdr:row>
      <xdr:rowOff>45720</xdr:rowOff>
    </xdr:from>
    <xdr:to>
      <xdr:col>14</xdr:col>
      <xdr:colOff>220980</xdr:colOff>
      <xdr:row>11</xdr:row>
      <xdr:rowOff>114300</xdr:rowOff>
    </xdr:to>
    <xdr:sp macro="" textlink="">
      <xdr:nvSpPr>
        <xdr:cNvPr id="20" name="Flowchart: Connector 19"/>
        <xdr:cNvSpPr/>
      </xdr:nvSpPr>
      <xdr:spPr>
        <a:xfrm>
          <a:off x="364236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114300</xdr:colOff>
      <xdr:row>9</xdr:row>
      <xdr:rowOff>45720</xdr:rowOff>
    </xdr:from>
    <xdr:to>
      <xdr:col>20</xdr:col>
      <xdr:colOff>220980</xdr:colOff>
      <xdr:row>11</xdr:row>
      <xdr:rowOff>114300</xdr:rowOff>
    </xdr:to>
    <xdr:sp macro="" textlink="">
      <xdr:nvSpPr>
        <xdr:cNvPr id="21" name="Flowchart: Connector 20"/>
        <xdr:cNvSpPr/>
      </xdr:nvSpPr>
      <xdr:spPr>
        <a:xfrm>
          <a:off x="508254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121920</xdr:colOff>
      <xdr:row>9</xdr:row>
      <xdr:rowOff>45720</xdr:rowOff>
    </xdr:from>
    <xdr:to>
      <xdr:col>2</xdr:col>
      <xdr:colOff>228600</xdr:colOff>
      <xdr:row>11</xdr:row>
      <xdr:rowOff>114300</xdr:rowOff>
    </xdr:to>
    <xdr:sp macro="" textlink="">
      <xdr:nvSpPr>
        <xdr:cNvPr id="9" name="Flowchart: Connector 8"/>
        <xdr:cNvSpPr/>
      </xdr:nvSpPr>
      <xdr:spPr>
        <a:xfrm>
          <a:off x="7696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9</xdr:row>
      <xdr:rowOff>45720</xdr:rowOff>
    </xdr:from>
    <xdr:to>
      <xdr:col>8</xdr:col>
      <xdr:colOff>213360</xdr:colOff>
      <xdr:row>11</xdr:row>
      <xdr:rowOff>114300</xdr:rowOff>
    </xdr:to>
    <xdr:sp macro="" textlink="">
      <xdr:nvSpPr>
        <xdr:cNvPr id="10" name="Flowchart: Connector 9"/>
        <xdr:cNvSpPr/>
      </xdr:nvSpPr>
      <xdr:spPr>
        <a:xfrm>
          <a:off x="230886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9</xdr:row>
      <xdr:rowOff>45720</xdr:rowOff>
    </xdr:from>
    <xdr:to>
      <xdr:col>14</xdr:col>
      <xdr:colOff>220980</xdr:colOff>
      <xdr:row>11</xdr:row>
      <xdr:rowOff>114300</xdr:rowOff>
    </xdr:to>
    <xdr:sp macro="" textlink="">
      <xdr:nvSpPr>
        <xdr:cNvPr id="12" name="Flowchart: Connector 11"/>
        <xdr:cNvSpPr/>
      </xdr:nvSpPr>
      <xdr:spPr>
        <a:xfrm>
          <a:off x="3756660" y="982980"/>
          <a:ext cx="44196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114300</xdr:colOff>
      <xdr:row>9</xdr:row>
      <xdr:rowOff>45720</xdr:rowOff>
    </xdr:from>
    <xdr:to>
      <xdr:col>20</xdr:col>
      <xdr:colOff>220980</xdr:colOff>
      <xdr:row>11</xdr:row>
      <xdr:rowOff>114300</xdr:rowOff>
    </xdr:to>
    <xdr:sp macro="" textlink="">
      <xdr:nvSpPr>
        <xdr:cNvPr id="13" name="Flowchart: Connector 12"/>
        <xdr:cNvSpPr/>
      </xdr:nvSpPr>
      <xdr:spPr>
        <a:xfrm>
          <a:off x="5265420" y="9829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99060</xdr:colOff>
      <xdr:row>9</xdr:row>
      <xdr:rowOff>53340</xdr:rowOff>
    </xdr:from>
    <xdr:to>
      <xdr:col>26</xdr:col>
      <xdr:colOff>220980</xdr:colOff>
      <xdr:row>11</xdr:row>
      <xdr:rowOff>137160</xdr:rowOff>
    </xdr:to>
    <xdr:sp macro="" textlink="">
      <xdr:nvSpPr>
        <xdr:cNvPr id="14" name="Flowchart: Connector 13"/>
        <xdr:cNvSpPr/>
      </xdr:nvSpPr>
      <xdr:spPr>
        <a:xfrm>
          <a:off x="6751320" y="990600"/>
          <a:ext cx="449580" cy="44958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182880</xdr:colOff>
      <xdr:row>9</xdr:row>
      <xdr:rowOff>144780</xdr:rowOff>
    </xdr:from>
    <xdr:to>
      <xdr:col>26</xdr:col>
      <xdr:colOff>121920</xdr:colOff>
      <xdr:row>11</xdr:row>
      <xdr:rowOff>22860</xdr:rowOff>
    </xdr:to>
    <xdr:sp macro="" textlink="">
      <xdr:nvSpPr>
        <xdr:cNvPr id="17" name="Flowchart: Or 16"/>
        <xdr:cNvSpPr/>
      </xdr:nvSpPr>
      <xdr:spPr>
        <a:xfrm>
          <a:off x="6835140" y="108204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198120</xdr:colOff>
      <xdr:row>9</xdr:row>
      <xdr:rowOff>137160</xdr:rowOff>
    </xdr:from>
    <xdr:to>
      <xdr:col>20</xdr:col>
      <xdr:colOff>137160</xdr:colOff>
      <xdr:row>11</xdr:row>
      <xdr:rowOff>15240</xdr:rowOff>
    </xdr:to>
    <xdr:sp macro="" textlink="">
      <xdr:nvSpPr>
        <xdr:cNvPr id="22" name="Flowchart: Or 21"/>
        <xdr:cNvSpPr/>
      </xdr:nvSpPr>
      <xdr:spPr>
        <a:xfrm>
          <a:off x="534924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198120</xdr:colOff>
      <xdr:row>9</xdr:row>
      <xdr:rowOff>137160</xdr:rowOff>
    </xdr:from>
    <xdr:to>
      <xdr:col>14</xdr:col>
      <xdr:colOff>129540</xdr:colOff>
      <xdr:row>11</xdr:row>
      <xdr:rowOff>15240</xdr:rowOff>
    </xdr:to>
    <xdr:sp macro="" textlink="">
      <xdr:nvSpPr>
        <xdr:cNvPr id="24" name="Flowchart: Or 23"/>
        <xdr:cNvSpPr/>
      </xdr:nvSpPr>
      <xdr:spPr>
        <a:xfrm>
          <a:off x="384048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190500</xdr:colOff>
      <xdr:row>9</xdr:row>
      <xdr:rowOff>137160</xdr:rowOff>
    </xdr:from>
    <xdr:to>
      <xdr:col>8</xdr:col>
      <xdr:colOff>129540</xdr:colOff>
      <xdr:row>11</xdr:row>
      <xdr:rowOff>15240</xdr:rowOff>
    </xdr:to>
    <xdr:sp macro="" textlink="">
      <xdr:nvSpPr>
        <xdr:cNvPr id="25" name="Flowchart: Or 24"/>
        <xdr:cNvSpPr/>
      </xdr:nvSpPr>
      <xdr:spPr>
        <a:xfrm>
          <a:off x="239268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9</xdr:row>
      <xdr:rowOff>137160</xdr:rowOff>
    </xdr:from>
    <xdr:to>
      <xdr:col>2</xdr:col>
      <xdr:colOff>137160</xdr:colOff>
      <xdr:row>11</xdr:row>
      <xdr:rowOff>15240</xdr:rowOff>
    </xdr:to>
    <xdr:sp macro="" textlink="">
      <xdr:nvSpPr>
        <xdr:cNvPr id="26" name="Flowchart: Or 25"/>
        <xdr:cNvSpPr/>
      </xdr:nvSpPr>
      <xdr:spPr>
        <a:xfrm>
          <a:off x="84582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9</xdr:row>
      <xdr:rowOff>45720</xdr:rowOff>
    </xdr:from>
    <xdr:to>
      <xdr:col>2</xdr:col>
      <xdr:colOff>228600</xdr:colOff>
      <xdr:row>11</xdr:row>
      <xdr:rowOff>114300</xdr:rowOff>
    </xdr:to>
    <xdr:sp macro="" textlink="">
      <xdr:nvSpPr>
        <xdr:cNvPr id="2" name="Flowchart: Connector 1"/>
        <xdr:cNvSpPr/>
      </xdr:nvSpPr>
      <xdr:spPr>
        <a:xfrm>
          <a:off x="731520" y="132588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106680</xdr:colOff>
      <xdr:row>9</xdr:row>
      <xdr:rowOff>60960</xdr:rowOff>
    </xdr:from>
    <xdr:to>
      <xdr:col>8</xdr:col>
      <xdr:colOff>213360</xdr:colOff>
      <xdr:row>11</xdr:row>
      <xdr:rowOff>114300</xdr:rowOff>
    </xdr:to>
    <xdr:sp macro="" textlink="">
      <xdr:nvSpPr>
        <xdr:cNvPr id="16" name="Flowchart: Connector 15"/>
        <xdr:cNvSpPr/>
      </xdr:nvSpPr>
      <xdr:spPr>
        <a:xfrm>
          <a:off x="2308860" y="998220"/>
          <a:ext cx="434340" cy="41910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114300</xdr:colOff>
      <xdr:row>9</xdr:row>
      <xdr:rowOff>45720</xdr:rowOff>
    </xdr:from>
    <xdr:to>
      <xdr:col>14</xdr:col>
      <xdr:colOff>220980</xdr:colOff>
      <xdr:row>11</xdr:row>
      <xdr:rowOff>114300</xdr:rowOff>
    </xdr:to>
    <xdr:sp macro="" textlink="">
      <xdr:nvSpPr>
        <xdr:cNvPr id="17" name="Flowchart: Connector 16"/>
        <xdr:cNvSpPr/>
      </xdr:nvSpPr>
      <xdr:spPr>
        <a:xfrm>
          <a:off x="3947160" y="156972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106680</xdr:colOff>
      <xdr:row>9</xdr:row>
      <xdr:rowOff>53340</xdr:rowOff>
    </xdr:from>
    <xdr:to>
      <xdr:col>20</xdr:col>
      <xdr:colOff>213360</xdr:colOff>
      <xdr:row>11</xdr:row>
      <xdr:rowOff>121920</xdr:rowOff>
    </xdr:to>
    <xdr:sp macro="" textlink="">
      <xdr:nvSpPr>
        <xdr:cNvPr id="18" name="Flowchart: Connector 17"/>
        <xdr:cNvSpPr/>
      </xdr:nvSpPr>
      <xdr:spPr>
        <a:xfrm>
          <a:off x="5593080" y="1645920"/>
          <a:ext cx="43434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106680</xdr:colOff>
      <xdr:row>9</xdr:row>
      <xdr:rowOff>45720</xdr:rowOff>
    </xdr:from>
    <xdr:to>
      <xdr:col>26</xdr:col>
      <xdr:colOff>228600</xdr:colOff>
      <xdr:row>11</xdr:row>
      <xdr:rowOff>121920</xdr:rowOff>
    </xdr:to>
    <xdr:sp macro="" textlink="">
      <xdr:nvSpPr>
        <xdr:cNvPr id="19" name="Flowchart: Connector 18"/>
        <xdr:cNvSpPr/>
      </xdr:nvSpPr>
      <xdr:spPr>
        <a:xfrm>
          <a:off x="6758940" y="982980"/>
          <a:ext cx="44958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121920</xdr:colOff>
      <xdr:row>9</xdr:row>
      <xdr:rowOff>60960</xdr:rowOff>
    </xdr:from>
    <xdr:to>
      <xdr:col>32</xdr:col>
      <xdr:colOff>228600</xdr:colOff>
      <xdr:row>11</xdr:row>
      <xdr:rowOff>129540</xdr:rowOff>
    </xdr:to>
    <xdr:sp macro="" textlink="">
      <xdr:nvSpPr>
        <xdr:cNvPr id="11" name="Flowchart: Connector 10"/>
        <xdr:cNvSpPr/>
      </xdr:nvSpPr>
      <xdr:spPr>
        <a:xfrm>
          <a:off x="7284720" y="135636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205740</xdr:colOff>
      <xdr:row>9</xdr:row>
      <xdr:rowOff>121920</xdr:rowOff>
    </xdr:from>
    <xdr:to>
      <xdr:col>2</xdr:col>
      <xdr:colOff>121920</xdr:colOff>
      <xdr:row>11</xdr:row>
      <xdr:rowOff>15240</xdr:rowOff>
    </xdr:to>
    <xdr:sp macro="" textlink="">
      <xdr:nvSpPr>
        <xdr:cNvPr id="9" name="Flowchart: Or 8"/>
        <xdr:cNvSpPr/>
      </xdr:nvSpPr>
      <xdr:spPr>
        <a:xfrm>
          <a:off x="1287780" y="1714500"/>
          <a:ext cx="281940" cy="26670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182880</xdr:colOff>
      <xdr:row>9</xdr:row>
      <xdr:rowOff>144780</xdr:rowOff>
    </xdr:from>
    <xdr:to>
      <xdr:col>8</xdr:col>
      <xdr:colOff>121920</xdr:colOff>
      <xdr:row>11</xdr:row>
      <xdr:rowOff>22860</xdr:rowOff>
    </xdr:to>
    <xdr:sp macro="" textlink="">
      <xdr:nvSpPr>
        <xdr:cNvPr id="12" name="Flowchart: Or 11"/>
        <xdr:cNvSpPr/>
      </xdr:nvSpPr>
      <xdr:spPr>
        <a:xfrm>
          <a:off x="2385060" y="108204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198120</xdr:colOff>
      <xdr:row>9</xdr:row>
      <xdr:rowOff>137160</xdr:rowOff>
    </xdr:from>
    <xdr:to>
      <xdr:col>14</xdr:col>
      <xdr:colOff>129540</xdr:colOff>
      <xdr:row>11</xdr:row>
      <xdr:rowOff>15240</xdr:rowOff>
    </xdr:to>
    <xdr:sp macro="" textlink="">
      <xdr:nvSpPr>
        <xdr:cNvPr id="14" name="Flowchart: Or 13"/>
        <xdr:cNvSpPr/>
      </xdr:nvSpPr>
      <xdr:spPr>
        <a:xfrm>
          <a:off x="384048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190500</xdr:colOff>
      <xdr:row>9</xdr:row>
      <xdr:rowOff>137160</xdr:rowOff>
    </xdr:from>
    <xdr:to>
      <xdr:col>20</xdr:col>
      <xdr:colOff>129540</xdr:colOff>
      <xdr:row>11</xdr:row>
      <xdr:rowOff>15240</xdr:rowOff>
    </xdr:to>
    <xdr:sp macro="" textlink="">
      <xdr:nvSpPr>
        <xdr:cNvPr id="15" name="Flowchart: Or 14"/>
        <xdr:cNvSpPr/>
      </xdr:nvSpPr>
      <xdr:spPr>
        <a:xfrm>
          <a:off x="534162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190500</xdr:colOff>
      <xdr:row>9</xdr:row>
      <xdr:rowOff>137160</xdr:rowOff>
    </xdr:from>
    <xdr:to>
      <xdr:col>26</xdr:col>
      <xdr:colOff>129540</xdr:colOff>
      <xdr:row>11</xdr:row>
      <xdr:rowOff>15240</xdr:rowOff>
    </xdr:to>
    <xdr:sp macro="" textlink="">
      <xdr:nvSpPr>
        <xdr:cNvPr id="21" name="Flowchart: Or 20"/>
        <xdr:cNvSpPr/>
      </xdr:nvSpPr>
      <xdr:spPr>
        <a:xfrm>
          <a:off x="6842760" y="107442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31</xdr:col>
      <xdr:colOff>198120</xdr:colOff>
      <xdr:row>9</xdr:row>
      <xdr:rowOff>152400</xdr:rowOff>
    </xdr:from>
    <xdr:to>
      <xdr:col>32</xdr:col>
      <xdr:colOff>137160</xdr:colOff>
      <xdr:row>11</xdr:row>
      <xdr:rowOff>30480</xdr:rowOff>
    </xdr:to>
    <xdr:sp macro="" textlink="">
      <xdr:nvSpPr>
        <xdr:cNvPr id="22" name="Flowchart: Or 21"/>
        <xdr:cNvSpPr/>
      </xdr:nvSpPr>
      <xdr:spPr>
        <a:xfrm>
          <a:off x="8374380" y="1089660"/>
          <a:ext cx="26670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9</xdr:row>
      <xdr:rowOff>45720</xdr:rowOff>
    </xdr:from>
    <xdr:to>
      <xdr:col>2</xdr:col>
      <xdr:colOff>220980</xdr:colOff>
      <xdr:row>11</xdr:row>
      <xdr:rowOff>114300</xdr:rowOff>
    </xdr:to>
    <xdr:sp macro="" textlink="">
      <xdr:nvSpPr>
        <xdr:cNvPr id="3" name="Flowchart: Connector 2"/>
        <xdr:cNvSpPr/>
      </xdr:nvSpPr>
      <xdr:spPr>
        <a:xfrm>
          <a:off x="4244340" y="1714500"/>
          <a:ext cx="44196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114300</xdr:colOff>
      <xdr:row>9</xdr:row>
      <xdr:rowOff>45720</xdr:rowOff>
    </xdr:from>
    <xdr:to>
      <xdr:col>2</xdr:col>
      <xdr:colOff>220980</xdr:colOff>
      <xdr:row>11</xdr:row>
      <xdr:rowOff>114300</xdr:rowOff>
    </xdr:to>
    <xdr:sp macro="" textlink="">
      <xdr:nvSpPr>
        <xdr:cNvPr id="6" name="Flowchart: Connector 5"/>
        <xdr:cNvSpPr/>
      </xdr:nvSpPr>
      <xdr:spPr>
        <a:xfrm>
          <a:off x="4244340" y="1714500"/>
          <a:ext cx="44196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114300</xdr:colOff>
      <xdr:row>9</xdr:row>
      <xdr:rowOff>45720</xdr:rowOff>
    </xdr:from>
    <xdr:to>
      <xdr:col>11</xdr:col>
      <xdr:colOff>220980</xdr:colOff>
      <xdr:row>11</xdr:row>
      <xdr:rowOff>114300</xdr:rowOff>
    </xdr:to>
    <xdr:sp macro="" textlink="">
      <xdr:nvSpPr>
        <xdr:cNvPr id="7" name="Flowchart: Connector 6"/>
        <xdr:cNvSpPr/>
      </xdr:nvSpPr>
      <xdr:spPr>
        <a:xfrm>
          <a:off x="5791200" y="1714500"/>
          <a:ext cx="43434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114300</xdr:colOff>
      <xdr:row>9</xdr:row>
      <xdr:rowOff>45720</xdr:rowOff>
    </xdr:from>
    <xdr:to>
      <xdr:col>2</xdr:col>
      <xdr:colOff>220980</xdr:colOff>
      <xdr:row>11</xdr:row>
      <xdr:rowOff>114300</xdr:rowOff>
    </xdr:to>
    <xdr:sp macro="" textlink="">
      <xdr:nvSpPr>
        <xdr:cNvPr id="10" name="Flowchart: Connector 9"/>
        <xdr:cNvSpPr/>
      </xdr:nvSpPr>
      <xdr:spPr>
        <a:xfrm>
          <a:off x="4244340" y="1714500"/>
          <a:ext cx="44196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114300</xdr:colOff>
      <xdr:row>9</xdr:row>
      <xdr:rowOff>45720</xdr:rowOff>
    </xdr:from>
    <xdr:to>
      <xdr:col>11</xdr:col>
      <xdr:colOff>220980</xdr:colOff>
      <xdr:row>11</xdr:row>
      <xdr:rowOff>114300</xdr:rowOff>
    </xdr:to>
    <xdr:sp macro="" textlink="">
      <xdr:nvSpPr>
        <xdr:cNvPr id="11" name="Flowchart: Connector 10"/>
        <xdr:cNvSpPr/>
      </xdr:nvSpPr>
      <xdr:spPr>
        <a:xfrm>
          <a:off x="5791200" y="1714500"/>
          <a:ext cx="434340" cy="44196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99060</xdr:colOff>
      <xdr:row>9</xdr:row>
      <xdr:rowOff>53340</xdr:rowOff>
    </xdr:from>
    <xdr:to>
      <xdr:col>17</xdr:col>
      <xdr:colOff>220980</xdr:colOff>
      <xdr:row>11</xdr:row>
      <xdr:rowOff>137160</xdr:rowOff>
    </xdr:to>
    <xdr:sp macro="" textlink="">
      <xdr:nvSpPr>
        <xdr:cNvPr id="12" name="Flowchart: Connector 11"/>
        <xdr:cNvSpPr/>
      </xdr:nvSpPr>
      <xdr:spPr>
        <a:xfrm>
          <a:off x="7330440" y="1722120"/>
          <a:ext cx="449580" cy="45720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182880</xdr:colOff>
      <xdr:row>9</xdr:row>
      <xdr:rowOff>144780</xdr:rowOff>
    </xdr:from>
    <xdr:to>
      <xdr:col>17</xdr:col>
      <xdr:colOff>121920</xdr:colOff>
      <xdr:row>11</xdr:row>
      <xdr:rowOff>22860</xdr:rowOff>
    </xdr:to>
    <xdr:sp macro="" textlink="">
      <xdr:nvSpPr>
        <xdr:cNvPr id="13" name="Flowchart: Or 12"/>
        <xdr:cNvSpPr/>
      </xdr:nvSpPr>
      <xdr:spPr>
        <a:xfrm>
          <a:off x="7414260" y="1813560"/>
          <a:ext cx="266700" cy="25146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198120</xdr:colOff>
      <xdr:row>9</xdr:row>
      <xdr:rowOff>137160</xdr:rowOff>
    </xdr:from>
    <xdr:to>
      <xdr:col>11</xdr:col>
      <xdr:colOff>137160</xdr:colOff>
      <xdr:row>11</xdr:row>
      <xdr:rowOff>15240</xdr:rowOff>
    </xdr:to>
    <xdr:sp macro="" textlink="">
      <xdr:nvSpPr>
        <xdr:cNvPr id="14" name="Flowchart: Or 13"/>
        <xdr:cNvSpPr/>
      </xdr:nvSpPr>
      <xdr:spPr>
        <a:xfrm>
          <a:off x="5875020" y="1805940"/>
          <a:ext cx="266700" cy="25146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9</xdr:row>
      <xdr:rowOff>137160</xdr:rowOff>
    </xdr:from>
    <xdr:to>
      <xdr:col>2</xdr:col>
      <xdr:colOff>129540</xdr:colOff>
      <xdr:row>11</xdr:row>
      <xdr:rowOff>15240</xdr:rowOff>
    </xdr:to>
    <xdr:sp macro="" textlink="">
      <xdr:nvSpPr>
        <xdr:cNvPr id="15" name="Flowchart: Or 14"/>
        <xdr:cNvSpPr/>
      </xdr:nvSpPr>
      <xdr:spPr>
        <a:xfrm>
          <a:off x="4328160" y="1805940"/>
          <a:ext cx="266700" cy="25146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9</xdr:row>
      <xdr:rowOff>45720</xdr:rowOff>
    </xdr:from>
    <xdr:to>
      <xdr:col>2</xdr:col>
      <xdr:colOff>220980</xdr:colOff>
      <xdr:row>11</xdr:row>
      <xdr:rowOff>114300</xdr:rowOff>
    </xdr:to>
    <xdr:sp macro="" textlink="">
      <xdr:nvSpPr>
        <xdr:cNvPr id="2" name="Flowchart: Connector 1"/>
        <xdr:cNvSpPr/>
      </xdr:nvSpPr>
      <xdr:spPr>
        <a:xfrm>
          <a:off x="1196340" y="171450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114300</xdr:colOff>
      <xdr:row>9</xdr:row>
      <xdr:rowOff>45720</xdr:rowOff>
    </xdr:from>
    <xdr:to>
      <xdr:col>2</xdr:col>
      <xdr:colOff>220980</xdr:colOff>
      <xdr:row>11</xdr:row>
      <xdr:rowOff>114300</xdr:rowOff>
    </xdr:to>
    <xdr:sp macro="" textlink="">
      <xdr:nvSpPr>
        <xdr:cNvPr id="3" name="Flowchart: Connector 2"/>
        <xdr:cNvSpPr/>
      </xdr:nvSpPr>
      <xdr:spPr>
        <a:xfrm>
          <a:off x="1196340" y="171450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114300</xdr:colOff>
      <xdr:row>9</xdr:row>
      <xdr:rowOff>45720</xdr:rowOff>
    </xdr:from>
    <xdr:to>
      <xdr:col>11</xdr:col>
      <xdr:colOff>220980</xdr:colOff>
      <xdr:row>11</xdr:row>
      <xdr:rowOff>114300</xdr:rowOff>
    </xdr:to>
    <xdr:sp macro="" textlink="">
      <xdr:nvSpPr>
        <xdr:cNvPr id="4" name="Flowchart: Connector 3"/>
        <xdr:cNvSpPr/>
      </xdr:nvSpPr>
      <xdr:spPr>
        <a:xfrm>
          <a:off x="3390900" y="1714500"/>
          <a:ext cx="44196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114300</xdr:colOff>
      <xdr:row>9</xdr:row>
      <xdr:rowOff>45720</xdr:rowOff>
    </xdr:from>
    <xdr:to>
      <xdr:col>2</xdr:col>
      <xdr:colOff>220980</xdr:colOff>
      <xdr:row>11</xdr:row>
      <xdr:rowOff>114300</xdr:rowOff>
    </xdr:to>
    <xdr:sp macro="" textlink="">
      <xdr:nvSpPr>
        <xdr:cNvPr id="5" name="Flowchart: Connector 4"/>
        <xdr:cNvSpPr/>
      </xdr:nvSpPr>
      <xdr:spPr>
        <a:xfrm>
          <a:off x="1196340" y="1714500"/>
          <a:ext cx="43434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114300</xdr:colOff>
      <xdr:row>9</xdr:row>
      <xdr:rowOff>45720</xdr:rowOff>
    </xdr:from>
    <xdr:to>
      <xdr:col>11</xdr:col>
      <xdr:colOff>220980</xdr:colOff>
      <xdr:row>11</xdr:row>
      <xdr:rowOff>114300</xdr:rowOff>
    </xdr:to>
    <xdr:sp macro="" textlink="">
      <xdr:nvSpPr>
        <xdr:cNvPr id="6" name="Flowchart: Connector 5"/>
        <xdr:cNvSpPr/>
      </xdr:nvSpPr>
      <xdr:spPr>
        <a:xfrm>
          <a:off x="3390900" y="1714500"/>
          <a:ext cx="441960" cy="43434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99060</xdr:colOff>
      <xdr:row>9</xdr:row>
      <xdr:rowOff>53340</xdr:rowOff>
    </xdr:from>
    <xdr:to>
      <xdr:col>17</xdr:col>
      <xdr:colOff>220980</xdr:colOff>
      <xdr:row>11</xdr:row>
      <xdr:rowOff>137160</xdr:rowOff>
    </xdr:to>
    <xdr:sp macro="" textlink="">
      <xdr:nvSpPr>
        <xdr:cNvPr id="7" name="Flowchart: Connector 6"/>
        <xdr:cNvSpPr/>
      </xdr:nvSpPr>
      <xdr:spPr>
        <a:xfrm>
          <a:off x="4884420" y="1722120"/>
          <a:ext cx="457200" cy="44958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182880</xdr:colOff>
      <xdr:row>9</xdr:row>
      <xdr:rowOff>144780</xdr:rowOff>
    </xdr:from>
    <xdr:to>
      <xdr:col>17</xdr:col>
      <xdr:colOff>121920</xdr:colOff>
      <xdr:row>11</xdr:row>
      <xdr:rowOff>22860</xdr:rowOff>
    </xdr:to>
    <xdr:sp macro="" textlink="">
      <xdr:nvSpPr>
        <xdr:cNvPr id="8" name="Flowchart: Or 7"/>
        <xdr:cNvSpPr/>
      </xdr:nvSpPr>
      <xdr:spPr>
        <a:xfrm>
          <a:off x="4968240" y="1813560"/>
          <a:ext cx="27432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198120</xdr:colOff>
      <xdr:row>9</xdr:row>
      <xdr:rowOff>137160</xdr:rowOff>
    </xdr:from>
    <xdr:to>
      <xdr:col>11</xdr:col>
      <xdr:colOff>137160</xdr:colOff>
      <xdr:row>11</xdr:row>
      <xdr:rowOff>15240</xdr:rowOff>
    </xdr:to>
    <xdr:sp macro="" textlink="">
      <xdr:nvSpPr>
        <xdr:cNvPr id="9" name="Flowchart: Or 8"/>
        <xdr:cNvSpPr/>
      </xdr:nvSpPr>
      <xdr:spPr>
        <a:xfrm>
          <a:off x="3474720" y="1805940"/>
          <a:ext cx="27432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198120</xdr:colOff>
      <xdr:row>9</xdr:row>
      <xdr:rowOff>137160</xdr:rowOff>
    </xdr:from>
    <xdr:to>
      <xdr:col>2</xdr:col>
      <xdr:colOff>129540</xdr:colOff>
      <xdr:row>11</xdr:row>
      <xdr:rowOff>15240</xdr:rowOff>
    </xdr:to>
    <xdr:sp macro="" textlink="">
      <xdr:nvSpPr>
        <xdr:cNvPr id="10" name="Flowchart: Or 9"/>
        <xdr:cNvSpPr/>
      </xdr:nvSpPr>
      <xdr:spPr>
        <a:xfrm>
          <a:off x="1280160" y="1805940"/>
          <a:ext cx="25908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99060</xdr:colOff>
      <xdr:row>9</xdr:row>
      <xdr:rowOff>53340</xdr:rowOff>
    </xdr:from>
    <xdr:to>
      <xdr:col>23</xdr:col>
      <xdr:colOff>220980</xdr:colOff>
      <xdr:row>11</xdr:row>
      <xdr:rowOff>137160</xdr:rowOff>
    </xdr:to>
    <xdr:sp macro="" textlink="">
      <xdr:nvSpPr>
        <xdr:cNvPr id="13" name="Flowchart: Connector 12"/>
        <xdr:cNvSpPr/>
      </xdr:nvSpPr>
      <xdr:spPr>
        <a:xfrm>
          <a:off x="4884420" y="1722120"/>
          <a:ext cx="457200" cy="449580"/>
        </a:xfrm>
        <a:prstGeom prst="flowChartConnector">
          <a:avLst/>
        </a:prstGeom>
        <a:ln w="889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182880</xdr:colOff>
      <xdr:row>9</xdr:row>
      <xdr:rowOff>144780</xdr:rowOff>
    </xdr:from>
    <xdr:to>
      <xdr:col>23</xdr:col>
      <xdr:colOff>121920</xdr:colOff>
      <xdr:row>11</xdr:row>
      <xdr:rowOff>22860</xdr:rowOff>
    </xdr:to>
    <xdr:sp macro="" textlink="">
      <xdr:nvSpPr>
        <xdr:cNvPr id="14" name="Flowchart: Or 13"/>
        <xdr:cNvSpPr/>
      </xdr:nvSpPr>
      <xdr:spPr>
        <a:xfrm>
          <a:off x="4968240" y="1813560"/>
          <a:ext cx="274320" cy="243840"/>
        </a:xfrm>
        <a:prstGeom prst="flowChartOr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verson\AppData\Local\Microsoft\Windows\Temporary%20Internet%20Files\Content.Outlook\18YJGT7T\Copy%20of%20Axle%20Spacing%20Form%203.3%20P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and 1 Axle"/>
      <sheetName val="2 and 2 Axles"/>
      <sheetName val="2 and 3 Axles"/>
      <sheetName val="2 and 4 Axles"/>
      <sheetName val="Weight Table"/>
      <sheetName val="Con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APPROVED as submitted</v>
          </cell>
          <cell r="C4" t="str">
            <v>APPROVED as submitted</v>
          </cell>
        </row>
        <row r="5">
          <cell r="B5" t="str">
            <v>APPROVED WITH CONDITIONS – Need extra cells here</v>
          </cell>
        </row>
        <row r="6">
          <cell r="B6" t="str">
            <v>Denied</v>
          </cell>
          <cell r="C6" t="str">
            <v>The graphic above shows details of the weights requested and the percentage over the IoH/Ag CMV weight table.  The road base and pavement structure for the reqested route is not able to carry the weights requested.  Therefore, only weights up to the IoH/Ag CMV maximums per axle, axle groupings and gross vehicle will be allowed.</v>
          </cell>
        </row>
        <row r="7">
          <cell r="B7" t="str">
            <v>APPROVED ALTERNATE ROUTE – Need extra cells here</v>
          </cell>
        </row>
        <row r="8">
          <cell r="B8" t="str">
            <v xml:space="preserve">AMENDMENT APPROVED </v>
          </cell>
        </row>
        <row r="9">
          <cell r="B9" t="str">
            <v xml:space="preserve">AMENDMENT NOT APPROVED </v>
          </cell>
          <cell r="C9" t="str">
            <v>The graphic above shows details of the weights requested and the percentage over the IoH/Ag CMV weight table.  The road base and pavement structure for the reqested route is not able to carry the weights requested.  Therefore, only weights up to the IoH/Ag CMV maximums per axle, axle groupings and gross vehicle will be allowed.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AF35"/>
  <sheetViews>
    <sheetView showGridLines="0" showZeros="0" tabSelected="1" topLeftCell="A3" workbookViewId="0">
      <selection activeCell="B5" sqref="B5:C5"/>
    </sheetView>
  </sheetViews>
  <sheetFormatPr defaultRowHeight="14.3" x14ac:dyDescent="0.3"/>
  <cols>
    <col min="1" max="1" width="27.59765625" bestFit="1" customWidth="1"/>
    <col min="2" max="2" width="5.19921875" customWidth="1"/>
    <col min="3" max="3" width="4.796875" customWidth="1"/>
    <col min="4" max="4" width="4.69921875" customWidth="1"/>
    <col min="5" max="5" width="1.3984375" customWidth="1"/>
    <col min="6" max="6" width="4.8984375" customWidth="1"/>
    <col min="7" max="7" width="1.796875" bestFit="1" customWidth="1"/>
    <col min="8" max="8" width="4.796875" customWidth="1"/>
    <col min="9" max="9" width="5.19921875" customWidth="1"/>
    <col min="10" max="10" width="4.796875" customWidth="1"/>
    <col min="11" max="11" width="1.3984375" bestFit="1" customWidth="1"/>
    <col min="12" max="12" width="4.796875" customWidth="1"/>
    <col min="13" max="13" width="2.09765625" customWidth="1"/>
    <col min="14" max="14" width="4.8984375" customWidth="1"/>
    <col min="15" max="15" width="4.796875" customWidth="1"/>
    <col min="16" max="16" width="2.09765625" customWidth="1"/>
    <col min="17" max="17" width="4.3984375" customWidth="1"/>
    <col min="18" max="18" width="3.296875" customWidth="1"/>
    <col min="19" max="19" width="8.09765625" customWidth="1"/>
    <col min="20" max="20" width="6" customWidth="1"/>
    <col min="21" max="21" width="5" customWidth="1"/>
    <col min="22" max="22" width="2.09765625" customWidth="1"/>
    <col min="23" max="23" width="1.796875" bestFit="1" customWidth="1"/>
    <col min="24" max="24" width="2" customWidth="1"/>
    <col min="25" max="25" width="4.796875" customWidth="1"/>
    <col min="26" max="26" width="4.09765625" customWidth="1"/>
    <col min="27" max="27" width="1.09765625" customWidth="1"/>
    <col min="28" max="28" width="4.8984375" customWidth="1"/>
    <col min="29" max="29" width="1.796875" bestFit="1" customWidth="1"/>
    <col min="30" max="31" width="4.796875" customWidth="1"/>
    <col min="32" max="32" width="11.296875" bestFit="1" customWidth="1"/>
    <col min="33" max="33" width="4.59765625" bestFit="1" customWidth="1"/>
  </cols>
  <sheetData>
    <row r="1" spans="1:21" ht="21.05" hidden="1" customHeight="1" x14ac:dyDescent="0.35">
      <c r="A1" s="198" t="s">
        <v>19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 t="s">
        <v>20</v>
      </c>
      <c r="M1" s="245"/>
      <c r="N1" s="245"/>
      <c r="O1" s="245"/>
      <c r="P1" s="246"/>
      <c r="Q1" s="246"/>
      <c r="R1" s="246"/>
      <c r="S1" s="246"/>
      <c r="T1" s="246"/>
      <c r="U1" s="246"/>
    </row>
    <row r="2" spans="1:21" ht="21.05" hidden="1" customHeight="1" x14ac:dyDescent="0.35">
      <c r="A2" s="199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247" t="s">
        <v>35</v>
      </c>
      <c r="M2" s="247"/>
      <c r="N2" s="247"/>
      <c r="O2" s="247"/>
      <c r="P2" s="248"/>
      <c r="Q2" s="248"/>
      <c r="R2" s="248"/>
      <c r="S2" s="248"/>
      <c r="T2" s="248"/>
      <c r="U2" s="248"/>
    </row>
    <row r="3" spans="1:21" ht="33.700000000000003" customHeight="1" x14ac:dyDescent="0.7">
      <c r="B3" s="4" t="s">
        <v>38</v>
      </c>
      <c r="L3" s="4"/>
      <c r="M3" s="4"/>
    </row>
    <row r="4" spans="1:21" ht="14.45" customHeight="1" x14ac:dyDescent="0.7">
      <c r="J4" s="4"/>
      <c r="K4" s="4"/>
      <c r="L4" s="4"/>
      <c r="M4" s="4"/>
      <c r="P4" s="8"/>
      <c r="Q4" s="8"/>
    </row>
    <row r="5" spans="1:21" ht="15" customHeight="1" x14ac:dyDescent="0.35">
      <c r="A5" s="240" t="s">
        <v>41</v>
      </c>
      <c r="B5" s="242"/>
      <c r="C5" s="243"/>
      <c r="D5" s="3"/>
      <c r="E5" s="3"/>
      <c r="F5" s="3"/>
      <c r="G5" s="3"/>
      <c r="H5" s="242"/>
      <c r="I5" s="243"/>
      <c r="J5" s="3"/>
      <c r="K5" s="3"/>
      <c r="L5" s="3"/>
      <c r="M5" s="3"/>
      <c r="P5" s="7"/>
      <c r="Q5" s="7"/>
    </row>
    <row r="6" spans="1:21" ht="6.6" customHeight="1" x14ac:dyDescent="0.3">
      <c r="B6" s="6"/>
      <c r="C6" s="6"/>
      <c r="D6" s="6"/>
      <c r="E6" s="6"/>
      <c r="F6" s="6"/>
      <c r="G6" s="6"/>
      <c r="H6" s="6"/>
      <c r="I6" s="6"/>
    </row>
    <row r="7" spans="1:21" ht="4.3" customHeight="1" x14ac:dyDescent="0.3">
      <c r="B7" s="7"/>
      <c r="C7" s="7"/>
      <c r="D7" s="7"/>
      <c r="E7" s="7"/>
      <c r="F7" s="7"/>
      <c r="G7" s="7"/>
      <c r="H7" s="7"/>
      <c r="I7" s="7"/>
      <c r="J7" s="2"/>
      <c r="K7" s="2"/>
      <c r="L7" s="2"/>
      <c r="M7" s="2"/>
      <c r="N7" s="7"/>
      <c r="O7" s="7"/>
    </row>
    <row r="8" spans="1:21" x14ac:dyDescent="0.3">
      <c r="I8" s="7"/>
      <c r="J8" s="2"/>
      <c r="K8" s="2"/>
      <c r="L8" s="2"/>
      <c r="M8" s="2"/>
      <c r="N8" s="2"/>
    </row>
    <row r="9" spans="1:21" x14ac:dyDescent="0.3">
      <c r="N9" s="2"/>
    </row>
    <row r="10" spans="1:21" x14ac:dyDescent="0.3">
      <c r="C10" s="1"/>
      <c r="D10" s="30">
        <f>IF(D11&gt;0,2,0)</f>
        <v>0</v>
      </c>
      <c r="I10" s="1"/>
      <c r="M10" s="2"/>
      <c r="N10" s="2"/>
      <c r="P10" s="7"/>
      <c r="Q10" s="7"/>
      <c r="S10" s="249" t="s">
        <v>0</v>
      </c>
      <c r="T10" s="250"/>
      <c r="U10" s="95">
        <f>SUM(D10:O10)</f>
        <v>0</v>
      </c>
    </row>
    <row r="11" spans="1:21" ht="18.55" customHeight="1" x14ac:dyDescent="0.35">
      <c r="A11" s="241" t="s">
        <v>42</v>
      </c>
      <c r="C11" s="1"/>
      <c r="D11" s="195"/>
      <c r="E11" s="32" t="s">
        <v>15</v>
      </c>
      <c r="F11" s="195"/>
      <c r="G11" s="32" t="s">
        <v>16</v>
      </c>
      <c r="H11" s="8"/>
      <c r="I11" s="33"/>
      <c r="M11" s="32"/>
      <c r="N11" s="2"/>
      <c r="P11" s="44"/>
      <c r="Q11" s="44"/>
      <c r="S11" s="251" t="s">
        <v>1</v>
      </c>
      <c r="T11" s="252"/>
      <c r="U11" s="97">
        <f>ROUND(T12,0)</f>
        <v>0</v>
      </c>
    </row>
    <row r="12" spans="1:21" ht="14.45" hidden="1" customHeight="1" x14ac:dyDescent="0.3">
      <c r="B12" s="2"/>
      <c r="C12" s="2"/>
      <c r="D12" s="35">
        <f>+D11</f>
        <v>0</v>
      </c>
      <c r="E12" s="35"/>
      <c r="F12" s="42">
        <f>+F11/12</f>
        <v>0</v>
      </c>
      <c r="G12" s="35"/>
      <c r="H12" s="35"/>
      <c r="I12" s="35"/>
      <c r="M12" s="35"/>
      <c r="N12" s="2"/>
      <c r="P12" s="13"/>
      <c r="Q12" s="13"/>
      <c r="R12" s="30"/>
      <c r="S12" s="30"/>
      <c r="T12" s="31">
        <f>SUM(D$12:O$12)</f>
        <v>0</v>
      </c>
    </row>
    <row r="13" spans="1:21" ht="14.45" hidden="1" customHeight="1" x14ac:dyDescent="0.3">
      <c r="B13" s="2"/>
      <c r="C13" s="2"/>
      <c r="D13" s="11"/>
      <c r="E13" s="38">
        <f>IF(F12&gt;0.49,1+D12,D12)</f>
        <v>0</v>
      </c>
      <c r="F13" s="11"/>
      <c r="G13" s="11"/>
      <c r="H13" s="2"/>
      <c r="I13" s="2"/>
      <c r="M13" s="11"/>
      <c r="N13" s="2"/>
    </row>
    <row r="14" spans="1:21" ht="13.2" customHeight="1" x14ac:dyDescent="0.3">
      <c r="C14" s="21"/>
      <c r="D14" s="20"/>
      <c r="E14" s="39"/>
      <c r="F14" s="20"/>
      <c r="G14" s="20"/>
      <c r="H14" s="13"/>
      <c r="I14" s="21"/>
      <c r="M14" s="19"/>
      <c r="N14" s="2"/>
      <c r="P14" s="7"/>
      <c r="Q14" s="7"/>
    </row>
    <row r="15" spans="1:21" ht="14.45" customHeight="1" x14ac:dyDescent="0.35">
      <c r="A15" s="108" t="s">
        <v>18</v>
      </c>
      <c r="B15" s="253">
        <v>23000</v>
      </c>
      <c r="C15" s="254"/>
      <c r="D15" s="13"/>
      <c r="E15" s="13"/>
      <c r="F15" s="14"/>
      <c r="G15" s="14"/>
      <c r="H15" s="253">
        <v>23000</v>
      </c>
      <c r="I15" s="254"/>
      <c r="J15" s="7"/>
      <c r="K15" s="7"/>
      <c r="L15" s="14"/>
      <c r="M15" s="14"/>
      <c r="N15" s="2"/>
      <c r="P15" s="2"/>
      <c r="Q15" s="2"/>
    </row>
    <row r="16" spans="1:21" ht="14.45" hidden="1" customHeight="1" x14ac:dyDescent="0.3">
      <c r="B16" s="13"/>
      <c r="C16" s="16"/>
      <c r="D16" s="13"/>
      <c r="E16" s="13"/>
      <c r="F16" s="13"/>
      <c r="G16" s="13"/>
      <c r="H16" s="23"/>
      <c r="I16" s="13"/>
      <c r="J16" s="7"/>
      <c r="K16" s="7"/>
      <c r="L16" s="13"/>
      <c r="M16" s="13"/>
      <c r="N16" s="2"/>
      <c r="P16" s="2"/>
      <c r="Q16" s="2"/>
    </row>
    <row r="17" spans="1:32" ht="14.45" hidden="1" customHeight="1" x14ac:dyDescent="0.3">
      <c r="B17" s="46"/>
      <c r="C17" s="45"/>
      <c r="D17" s="13"/>
      <c r="E17" s="13"/>
      <c r="F17" s="13"/>
      <c r="G17" s="13"/>
      <c r="H17" s="18"/>
      <c r="I17" s="13"/>
      <c r="J17" s="7"/>
      <c r="K17" s="7"/>
      <c r="L17" s="13"/>
      <c r="M17" s="13"/>
      <c r="N17" s="2"/>
      <c r="P17" s="2"/>
      <c r="Q17" s="2"/>
    </row>
    <row r="18" spans="1:32" ht="15" customHeight="1" x14ac:dyDescent="0.3">
      <c r="B18" s="47">
        <f>IF(B5&gt;B15,((B5-B15)/B15),0)</f>
        <v>0</v>
      </c>
      <c r="C18" s="48">
        <f>IF(B5&gt;B15,"Over",0)</f>
        <v>0</v>
      </c>
      <c r="D18" s="13"/>
      <c r="E18" s="13"/>
      <c r="H18" s="47">
        <f>IF(H5&gt;H15,((H5-H15)/H15),0)</f>
        <v>0</v>
      </c>
      <c r="I18" s="49">
        <f>IF(H5&gt;H15,"Over",0)</f>
        <v>0</v>
      </c>
      <c r="J18" s="7"/>
      <c r="K18" s="7"/>
      <c r="L18" s="13"/>
      <c r="M18" s="13"/>
      <c r="N18" s="2"/>
      <c r="P18" s="2"/>
      <c r="Q18" s="2"/>
    </row>
    <row r="19" spans="1:32" ht="15.95" x14ac:dyDescent="0.35">
      <c r="A19" s="108" t="s">
        <v>17</v>
      </c>
      <c r="B19" s="109"/>
      <c r="C19" s="21"/>
      <c r="D19" s="255">
        <f>IF(H5&gt;0,B5+H5,0)</f>
        <v>0</v>
      </c>
      <c r="E19" s="255"/>
      <c r="F19" s="255"/>
      <c r="G19" s="24"/>
      <c r="H19" s="22"/>
      <c r="I19" s="13"/>
      <c r="J19" s="7"/>
      <c r="K19" s="7"/>
      <c r="L19" s="13"/>
      <c r="M19" s="13"/>
      <c r="N19" s="2"/>
      <c r="P19" s="7"/>
      <c r="Q19" s="7"/>
    </row>
    <row r="20" spans="1:32" ht="15.95" x14ac:dyDescent="0.35">
      <c r="A20" s="108" t="s">
        <v>18</v>
      </c>
      <c r="B20" s="106"/>
      <c r="C20" s="121" t="str">
        <f>D20</f>
        <v/>
      </c>
      <c r="D20" s="265" t="str">
        <f>IF(E13&gt;0,VLOOKUP(E13,TotalAxles,2,FALSE),"")</f>
        <v/>
      </c>
      <c r="E20" s="266"/>
      <c r="F20" s="267"/>
      <c r="G20" s="37"/>
      <c r="H20" s="7"/>
      <c r="I20" s="13"/>
      <c r="J20" s="7"/>
      <c r="K20" s="7"/>
      <c r="L20" s="13"/>
      <c r="M20" s="66">
        <f>N15</f>
        <v>0</v>
      </c>
      <c r="N20" s="2"/>
      <c r="P20" s="72"/>
      <c r="Q20" s="72"/>
    </row>
    <row r="21" spans="1:32" x14ac:dyDescent="0.3">
      <c r="B21" s="7"/>
      <c r="C21" s="7"/>
      <c r="D21" s="268">
        <f>IF(D19&gt;D20,((D19-D20)/D20),0)</f>
        <v>0</v>
      </c>
      <c r="E21" s="268">
        <f>IF(E8&gt;E18,((E8-E18)/E18),0)</f>
        <v>0</v>
      </c>
      <c r="F21" s="200">
        <f>IF(D19&gt;C20,"Over",0)</f>
        <v>0</v>
      </c>
      <c r="G21" s="7"/>
      <c r="H21" s="7"/>
      <c r="I21" s="50"/>
      <c r="J21" s="7"/>
      <c r="K21" s="7"/>
      <c r="L21" s="13"/>
      <c r="M21" s="13"/>
      <c r="N21" s="2"/>
      <c r="P21" s="8"/>
      <c r="Q21" s="8"/>
    </row>
    <row r="22" spans="1:32" ht="14.45" hidden="1" customHeight="1" x14ac:dyDescent="0.3">
      <c r="B22" s="7"/>
      <c r="C22" s="7"/>
      <c r="D22" s="7"/>
      <c r="E22" s="7"/>
      <c r="F22" s="7"/>
      <c r="G22" s="7"/>
      <c r="H22" s="7"/>
      <c r="I22" s="13"/>
      <c r="J22" s="7"/>
      <c r="K22" s="7"/>
      <c r="L22" s="13"/>
      <c r="M22" s="13"/>
      <c r="N22" s="2"/>
      <c r="P22" s="7"/>
      <c r="Q22" s="7"/>
    </row>
    <row r="23" spans="1:32" ht="14.45" hidden="1" customHeight="1" x14ac:dyDescent="0.3">
      <c r="B23" s="13"/>
      <c r="C23" s="7"/>
      <c r="D23" s="7"/>
      <c r="E23" s="7"/>
      <c r="F23" s="17"/>
      <c r="G23" s="7"/>
      <c r="H23" s="7"/>
      <c r="I23" s="7"/>
      <c r="J23" s="7"/>
      <c r="K23" s="7"/>
      <c r="L23" s="7"/>
      <c r="M23" s="7"/>
      <c r="N23" s="2"/>
    </row>
    <row r="24" spans="1:32" ht="14.45" hidden="1" customHeight="1" x14ac:dyDescent="0.3">
      <c r="B24" s="13"/>
      <c r="C24" s="14"/>
      <c r="D24" s="269"/>
      <c r="E24" s="270"/>
      <c r="F24" s="17"/>
      <c r="G24" s="7"/>
      <c r="H24" s="13"/>
      <c r="I24" s="13"/>
      <c r="J24" s="7"/>
      <c r="K24" s="7"/>
      <c r="L24" s="13"/>
      <c r="M24" s="13"/>
      <c r="N24" s="2"/>
    </row>
    <row r="25" spans="1:32" ht="14.45" hidden="1" customHeight="1" x14ac:dyDescent="0.3">
      <c r="A25" s="13"/>
      <c r="B25" s="7"/>
      <c r="C25" s="7"/>
      <c r="D25" s="7"/>
      <c r="E25" s="7"/>
      <c r="F25" s="7"/>
      <c r="G25" s="7"/>
      <c r="H25" s="7"/>
      <c r="I25" s="7"/>
      <c r="J25" s="54">
        <f>U11</f>
        <v>0</v>
      </c>
      <c r="K25" s="7"/>
      <c r="N25" s="2"/>
    </row>
    <row r="26" spans="1:32" ht="14.45" hidden="1" customHeight="1" x14ac:dyDescent="0.3">
      <c r="A26" s="13"/>
      <c r="B26" s="7"/>
      <c r="C26" s="7"/>
      <c r="D26" s="7"/>
      <c r="E26" s="7"/>
      <c r="F26" s="7"/>
      <c r="G26" s="7"/>
      <c r="H26" s="7"/>
      <c r="I26" s="7"/>
      <c r="J26" s="40"/>
      <c r="K26" s="7"/>
      <c r="N26" s="2"/>
    </row>
    <row r="27" spans="1:32" ht="14.45" hidden="1" customHeight="1" x14ac:dyDescent="0.3">
      <c r="B27" s="13"/>
      <c r="C27" s="7"/>
      <c r="D27" s="13"/>
      <c r="E27" s="13"/>
      <c r="F27" s="17"/>
      <c r="G27" s="7"/>
      <c r="H27" s="7"/>
      <c r="I27" s="7"/>
      <c r="J27" s="7"/>
      <c r="K27" s="7"/>
      <c r="L27" s="7"/>
      <c r="M27" s="7"/>
      <c r="N27" s="2"/>
      <c r="P27" s="7"/>
      <c r="Q27" s="7"/>
    </row>
    <row r="28" spans="1:32" ht="4.3" customHeight="1" x14ac:dyDescent="0.3">
      <c r="H28" s="55"/>
      <c r="I28" s="84"/>
      <c r="J28" s="186"/>
      <c r="L28" s="186"/>
    </row>
    <row r="29" spans="1:32" ht="22.3" hidden="1" customHeight="1" x14ac:dyDescent="0.35">
      <c r="A29" s="132" t="s">
        <v>27</v>
      </c>
      <c r="B29" s="271"/>
      <c r="C29" s="272"/>
      <c r="D29" s="272"/>
      <c r="E29" s="272"/>
      <c r="F29" s="272"/>
      <c r="G29" s="272"/>
      <c r="H29" s="272"/>
      <c r="I29" s="272"/>
      <c r="J29" s="272"/>
      <c r="K29" s="272"/>
      <c r="L29" s="273"/>
    </row>
    <row r="30" spans="1:32" ht="18" hidden="1" customHeight="1" x14ac:dyDescent="0.35">
      <c r="A30" s="131" t="s">
        <v>21</v>
      </c>
      <c r="AF30" s="2"/>
    </row>
    <row r="31" spans="1:32" ht="15.7" hidden="1" customHeight="1" x14ac:dyDescent="0.3">
      <c r="A31" s="256" t="str">
        <f t="shared" ref="A31:P34" si="0">IF($B$29&gt;0,VLOOKUP($B$29,conditions,2,FALSE),"")</f>
        <v/>
      </c>
      <c r="B31" s="257" t="str">
        <f t="shared" si="0"/>
        <v/>
      </c>
      <c r="C31" s="257" t="str">
        <f t="shared" si="0"/>
        <v/>
      </c>
      <c r="D31" s="257" t="str">
        <f t="shared" si="0"/>
        <v/>
      </c>
      <c r="E31" s="257" t="str">
        <f t="shared" si="0"/>
        <v/>
      </c>
      <c r="F31" s="257" t="str">
        <f t="shared" si="0"/>
        <v/>
      </c>
      <c r="G31" s="257" t="str">
        <f t="shared" si="0"/>
        <v/>
      </c>
      <c r="H31" s="257" t="str">
        <f t="shared" si="0"/>
        <v/>
      </c>
      <c r="I31" s="257" t="str">
        <f t="shared" si="0"/>
        <v/>
      </c>
      <c r="J31" s="257" t="str">
        <f t="shared" si="0"/>
        <v/>
      </c>
      <c r="K31" s="257" t="str">
        <f t="shared" si="0"/>
        <v/>
      </c>
      <c r="L31" s="257" t="str">
        <f t="shared" si="0"/>
        <v/>
      </c>
      <c r="M31" s="257" t="str">
        <f t="shared" si="0"/>
        <v/>
      </c>
      <c r="N31" s="257" t="str">
        <f t="shared" si="0"/>
        <v/>
      </c>
      <c r="O31" s="257" t="str">
        <f t="shared" si="0"/>
        <v/>
      </c>
      <c r="P31" s="257" t="str">
        <f t="shared" si="0"/>
        <v/>
      </c>
      <c r="Q31" s="257" t="str">
        <f t="shared" ref="Q31:U34" si="1">IF($B$29&gt;0,VLOOKUP($B$29,conditions,2,FALSE),"")</f>
        <v/>
      </c>
      <c r="R31" s="257" t="str">
        <f t="shared" si="1"/>
        <v/>
      </c>
      <c r="S31" s="257" t="str">
        <f t="shared" si="1"/>
        <v/>
      </c>
      <c r="T31" s="257" t="str">
        <f t="shared" si="1"/>
        <v/>
      </c>
      <c r="U31" s="258" t="str">
        <f t="shared" si="1"/>
        <v/>
      </c>
      <c r="AF31" s="168"/>
    </row>
    <row r="32" spans="1:32" ht="15.7" hidden="1" customHeight="1" x14ac:dyDescent="0.3">
      <c r="A32" s="259" t="str">
        <f t="shared" si="0"/>
        <v/>
      </c>
      <c r="B32" s="260" t="str">
        <f t="shared" si="0"/>
        <v/>
      </c>
      <c r="C32" s="260" t="str">
        <f t="shared" si="0"/>
        <v/>
      </c>
      <c r="D32" s="260" t="str">
        <f t="shared" si="0"/>
        <v/>
      </c>
      <c r="E32" s="260" t="str">
        <f t="shared" si="0"/>
        <v/>
      </c>
      <c r="F32" s="260" t="str">
        <f t="shared" si="0"/>
        <v/>
      </c>
      <c r="G32" s="260" t="str">
        <f t="shared" si="0"/>
        <v/>
      </c>
      <c r="H32" s="260" t="str">
        <f t="shared" si="0"/>
        <v/>
      </c>
      <c r="I32" s="260" t="str">
        <f t="shared" si="0"/>
        <v/>
      </c>
      <c r="J32" s="260" t="str">
        <f t="shared" si="0"/>
        <v/>
      </c>
      <c r="K32" s="260" t="str">
        <f t="shared" si="0"/>
        <v/>
      </c>
      <c r="L32" s="260" t="str">
        <f t="shared" si="0"/>
        <v/>
      </c>
      <c r="M32" s="260" t="str">
        <f t="shared" si="0"/>
        <v/>
      </c>
      <c r="N32" s="260" t="str">
        <f t="shared" si="0"/>
        <v/>
      </c>
      <c r="O32" s="260" t="str">
        <f t="shared" si="0"/>
        <v/>
      </c>
      <c r="P32" s="260" t="str">
        <f t="shared" si="0"/>
        <v/>
      </c>
      <c r="Q32" s="260" t="str">
        <f t="shared" si="1"/>
        <v/>
      </c>
      <c r="R32" s="260" t="str">
        <f t="shared" si="1"/>
        <v/>
      </c>
      <c r="S32" s="260" t="str">
        <f t="shared" si="1"/>
        <v/>
      </c>
      <c r="T32" s="260" t="str">
        <f t="shared" si="1"/>
        <v/>
      </c>
      <c r="U32" s="261" t="str">
        <f t="shared" si="1"/>
        <v/>
      </c>
      <c r="AF32" s="43"/>
    </row>
    <row r="33" spans="1:21" ht="15.7" hidden="1" customHeight="1" x14ac:dyDescent="0.3">
      <c r="A33" s="259" t="str">
        <f t="shared" si="0"/>
        <v/>
      </c>
      <c r="B33" s="260" t="str">
        <f t="shared" si="0"/>
        <v/>
      </c>
      <c r="C33" s="260" t="str">
        <f t="shared" si="0"/>
        <v/>
      </c>
      <c r="D33" s="260" t="str">
        <f t="shared" si="0"/>
        <v/>
      </c>
      <c r="E33" s="260" t="str">
        <f t="shared" si="0"/>
        <v/>
      </c>
      <c r="F33" s="260" t="str">
        <f t="shared" si="0"/>
        <v/>
      </c>
      <c r="G33" s="260" t="str">
        <f t="shared" si="0"/>
        <v/>
      </c>
      <c r="H33" s="260" t="str">
        <f t="shared" si="0"/>
        <v/>
      </c>
      <c r="I33" s="260" t="str">
        <f t="shared" si="0"/>
        <v/>
      </c>
      <c r="J33" s="260" t="str">
        <f t="shared" si="0"/>
        <v/>
      </c>
      <c r="K33" s="260" t="str">
        <f t="shared" si="0"/>
        <v/>
      </c>
      <c r="L33" s="260" t="str">
        <f t="shared" si="0"/>
        <v/>
      </c>
      <c r="M33" s="260" t="str">
        <f t="shared" si="0"/>
        <v/>
      </c>
      <c r="N33" s="260" t="str">
        <f t="shared" si="0"/>
        <v/>
      </c>
      <c r="O33" s="260" t="str">
        <f t="shared" si="0"/>
        <v/>
      </c>
      <c r="P33" s="260" t="str">
        <f t="shared" si="0"/>
        <v/>
      </c>
      <c r="Q33" s="260" t="str">
        <f t="shared" si="1"/>
        <v/>
      </c>
      <c r="R33" s="260" t="str">
        <f t="shared" si="1"/>
        <v/>
      </c>
      <c r="S33" s="260" t="str">
        <f t="shared" si="1"/>
        <v/>
      </c>
      <c r="T33" s="260" t="str">
        <f t="shared" si="1"/>
        <v/>
      </c>
      <c r="U33" s="261" t="str">
        <f t="shared" si="1"/>
        <v/>
      </c>
    </row>
    <row r="34" spans="1:21" ht="21.05" hidden="1" customHeight="1" x14ac:dyDescent="0.3">
      <c r="A34" s="262" t="str">
        <f t="shared" si="0"/>
        <v/>
      </c>
      <c r="B34" s="263" t="str">
        <f t="shared" si="0"/>
        <v/>
      </c>
      <c r="C34" s="263" t="str">
        <f t="shared" si="0"/>
        <v/>
      </c>
      <c r="D34" s="263" t="str">
        <f t="shared" si="0"/>
        <v/>
      </c>
      <c r="E34" s="263" t="str">
        <f t="shared" si="0"/>
        <v/>
      </c>
      <c r="F34" s="263" t="str">
        <f t="shared" si="0"/>
        <v/>
      </c>
      <c r="G34" s="263" t="str">
        <f t="shared" si="0"/>
        <v/>
      </c>
      <c r="H34" s="263" t="str">
        <f t="shared" si="0"/>
        <v/>
      </c>
      <c r="I34" s="263" t="str">
        <f t="shared" si="0"/>
        <v/>
      </c>
      <c r="J34" s="263" t="str">
        <f t="shared" si="0"/>
        <v/>
      </c>
      <c r="K34" s="263" t="str">
        <f t="shared" si="0"/>
        <v/>
      </c>
      <c r="L34" s="263" t="str">
        <f t="shared" si="0"/>
        <v/>
      </c>
      <c r="M34" s="263" t="str">
        <f t="shared" si="0"/>
        <v/>
      </c>
      <c r="N34" s="263" t="str">
        <f t="shared" si="0"/>
        <v/>
      </c>
      <c r="O34" s="263" t="str">
        <f t="shared" si="0"/>
        <v/>
      </c>
      <c r="P34" s="263" t="str">
        <f t="shared" si="0"/>
        <v/>
      </c>
      <c r="Q34" s="263" t="str">
        <f t="shared" si="1"/>
        <v/>
      </c>
      <c r="R34" s="263" t="str">
        <f t="shared" si="1"/>
        <v/>
      </c>
      <c r="S34" s="263" t="str">
        <f t="shared" si="1"/>
        <v/>
      </c>
      <c r="T34" s="263" t="str">
        <f t="shared" si="1"/>
        <v/>
      </c>
      <c r="U34" s="264" t="str">
        <f t="shared" si="1"/>
        <v/>
      </c>
    </row>
    <row r="35" spans="1:21" hidden="1" x14ac:dyDescent="0.3">
      <c r="A35" s="30" t="str">
        <f>IF($B$29&gt;0,VLOOKUP($B$29,conditions,2,FALSE),"")</f>
        <v/>
      </c>
    </row>
  </sheetData>
  <sheetProtection sheet="1" objects="1" scenarios="1" selectLockedCells="1"/>
  <mergeCells count="17">
    <mergeCell ref="A31:U34"/>
    <mergeCell ref="D20:F20"/>
    <mergeCell ref="D21:E21"/>
    <mergeCell ref="D24:E24"/>
    <mergeCell ref="B29:L29"/>
    <mergeCell ref="S10:T10"/>
    <mergeCell ref="S11:T11"/>
    <mergeCell ref="B15:C15"/>
    <mergeCell ref="H15:I15"/>
    <mergeCell ref="D19:F19"/>
    <mergeCell ref="B5:C5"/>
    <mergeCell ref="H5:I5"/>
    <mergeCell ref="B1:K1"/>
    <mergeCell ref="L1:O1"/>
    <mergeCell ref="P1:U1"/>
    <mergeCell ref="L2:O2"/>
    <mergeCell ref="P2:U2"/>
  </mergeCells>
  <conditionalFormatting sqref="B18 H18">
    <cfRule type="expression" dxfId="211" priority="7">
      <formula>+C5&gt;C15</formula>
    </cfRule>
    <cfRule type="expression" dxfId="210" priority="9">
      <formula>IF($B$18&gt;0.1%,"")</formula>
    </cfRule>
  </conditionalFormatting>
  <conditionalFormatting sqref="B18">
    <cfRule type="cellIs" dxfId="209" priority="6" operator="greaterThan">
      <formula>0</formula>
    </cfRule>
  </conditionalFormatting>
  <conditionalFormatting sqref="H18">
    <cfRule type="cellIs" dxfId="208" priority="5" operator="greaterThan">
      <formula>0</formula>
    </cfRule>
  </conditionalFormatting>
  <conditionalFormatting sqref="I18">
    <cfRule type="expression" dxfId="207" priority="10">
      <formula>+H5&gt;H15</formula>
    </cfRule>
    <cfRule type="expression" dxfId="206" priority="11">
      <formula>IF($B$18&gt;0.1%,"")</formula>
    </cfRule>
  </conditionalFormatting>
  <conditionalFormatting sqref="C18">
    <cfRule type="expression" dxfId="205" priority="12">
      <formula>+B5&gt;B15</formula>
    </cfRule>
    <cfRule type="expression" dxfId="204" priority="13">
      <formula>IF($B$18&gt;0.1%,"")</formula>
    </cfRule>
  </conditionalFormatting>
  <conditionalFormatting sqref="B5 H5">
    <cfRule type="cellIs" dxfId="203" priority="3" operator="greaterThan">
      <formula>23000</formula>
    </cfRule>
  </conditionalFormatting>
  <conditionalFormatting sqref="D21">
    <cfRule type="cellIs" dxfId="202" priority="19" operator="greaterThan">
      <formula>0</formula>
    </cfRule>
    <cfRule type="expression" dxfId="201" priority="20">
      <formula>IF($D$21&gt;0.1%,"")</formula>
    </cfRule>
  </conditionalFormatting>
  <conditionalFormatting sqref="F21">
    <cfRule type="expression" dxfId="200" priority="21">
      <formula>+D19&gt;C20</formula>
    </cfRule>
    <cfRule type="expression" dxfId="199" priority="22">
      <formula>IF(D21&gt;0.1%,"")</formula>
    </cfRule>
  </conditionalFormatting>
  <conditionalFormatting sqref="D19:F19">
    <cfRule type="cellIs" dxfId="198" priority="2" operator="greaterThan">
      <formula>$D$20</formula>
    </cfRule>
  </conditionalFormatting>
  <conditionalFormatting sqref="P21:Q21">
    <cfRule type="expression" dxfId="197" priority="23">
      <formula>+O5&gt;O15</formula>
    </cfRule>
    <cfRule type="expression" dxfId="196" priority="24">
      <formula>IF($B$18&gt;0.1%,"")</formula>
    </cfRule>
  </conditionalFormatting>
  <conditionalFormatting sqref="J28">
    <cfRule type="expression" dxfId="195" priority="249">
      <formula>+#REF!&gt;#REF!</formula>
    </cfRule>
    <cfRule type="expression" dxfId="194" priority="250">
      <formula>IF(I28&gt;0.1%,"")</formula>
    </cfRule>
  </conditionalFormatting>
  <conditionalFormatting sqref="P4:Q4">
    <cfRule type="expression" dxfId="193" priority="251">
      <formula>+O1048539&gt;O3</formula>
    </cfRule>
    <cfRule type="expression" dxfId="192" priority="252">
      <formula>IF($B$18&gt;0.1%,"")</formula>
    </cfRule>
  </conditionalFormatting>
  <printOptions horizontalCentered="1"/>
  <pageMargins left="0.7" right="0.2" top="0.25" bottom="0.2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B29:L29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38"/>
  <sheetViews>
    <sheetView showGridLines="0" showZeros="0" topLeftCell="A3" workbookViewId="0">
      <selection activeCell="B5" sqref="B5:C5"/>
    </sheetView>
  </sheetViews>
  <sheetFormatPr defaultRowHeight="14.3" x14ac:dyDescent="0.3"/>
  <cols>
    <col min="1" max="1" width="27.3984375" customWidth="1"/>
    <col min="2" max="2" width="5.19921875" customWidth="1"/>
    <col min="3" max="3" width="4.796875" customWidth="1"/>
    <col min="4" max="4" width="4.69921875" customWidth="1"/>
    <col min="5" max="5" width="1.3984375" customWidth="1"/>
    <col min="6" max="6" width="4.8984375" customWidth="1"/>
    <col min="7" max="7" width="1.796875" bestFit="1" customWidth="1"/>
    <col min="8" max="8" width="4.796875" customWidth="1"/>
    <col min="9" max="9" width="5.19921875" customWidth="1"/>
    <col min="10" max="10" width="4.796875" customWidth="1"/>
    <col min="11" max="11" width="1.3984375" bestFit="1" customWidth="1"/>
    <col min="12" max="12" width="4.796875" customWidth="1"/>
    <col min="13" max="13" width="2.09765625" customWidth="1"/>
    <col min="14" max="14" width="4.8984375" customWidth="1"/>
    <col min="15" max="15" width="4.796875" customWidth="1"/>
    <col min="16" max="16" width="2.09765625" customWidth="1"/>
    <col min="17" max="17" width="4.3984375" customWidth="1"/>
    <col min="18" max="18" width="3.296875" customWidth="1"/>
    <col min="19" max="19" width="8.09765625" customWidth="1"/>
    <col min="20" max="20" width="6" customWidth="1"/>
    <col min="21" max="21" width="5" customWidth="1"/>
    <col min="22" max="22" width="2.09765625" customWidth="1"/>
    <col min="23" max="23" width="1.796875" bestFit="1" customWidth="1"/>
    <col min="24" max="24" width="2" customWidth="1"/>
    <col min="25" max="25" width="4.796875" customWidth="1"/>
    <col min="26" max="26" width="4.09765625" customWidth="1"/>
    <col min="27" max="27" width="1.09765625" customWidth="1"/>
    <col min="28" max="28" width="4.8984375" customWidth="1"/>
    <col min="29" max="29" width="1.796875" bestFit="1" customWidth="1"/>
    <col min="30" max="31" width="4.796875" customWidth="1"/>
    <col min="32" max="32" width="11.296875" bestFit="1" customWidth="1"/>
    <col min="33" max="33" width="4.59765625" bestFit="1" customWidth="1"/>
  </cols>
  <sheetData>
    <row r="1" spans="1:21" ht="21.05" hidden="1" customHeight="1" x14ac:dyDescent="0.35">
      <c r="A1" s="123" t="s">
        <v>19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5" t="s">
        <v>20</v>
      </c>
      <c r="M1" s="245"/>
      <c r="N1" s="245"/>
      <c r="O1" s="245"/>
      <c r="P1" s="246"/>
      <c r="Q1" s="246"/>
      <c r="R1" s="246"/>
      <c r="S1" s="246"/>
      <c r="T1" s="246"/>
      <c r="U1" s="246"/>
    </row>
    <row r="2" spans="1:21" ht="21.05" hidden="1" customHeight="1" x14ac:dyDescent="0.35">
      <c r="A2" s="13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247" t="s">
        <v>35</v>
      </c>
      <c r="M2" s="247"/>
      <c r="N2" s="247"/>
      <c r="O2" s="247"/>
      <c r="P2" s="248"/>
      <c r="Q2" s="248"/>
      <c r="R2" s="248"/>
      <c r="S2" s="248"/>
      <c r="T2" s="248"/>
      <c r="U2" s="248"/>
    </row>
    <row r="3" spans="1:21" ht="33.700000000000003" customHeight="1" x14ac:dyDescent="0.7">
      <c r="B3" s="4" t="s">
        <v>26</v>
      </c>
      <c r="L3" s="4"/>
      <c r="M3" s="4"/>
    </row>
    <row r="4" spans="1:21" ht="14.45" customHeight="1" x14ac:dyDescent="0.7">
      <c r="J4" s="4"/>
      <c r="K4" s="4"/>
      <c r="L4" s="4"/>
      <c r="M4" s="4"/>
      <c r="P4" s="8"/>
      <c r="Q4" s="8"/>
    </row>
    <row r="5" spans="1:21" ht="15" customHeight="1" x14ac:dyDescent="0.35">
      <c r="A5" s="240" t="s">
        <v>41</v>
      </c>
      <c r="B5" s="242"/>
      <c r="C5" s="243"/>
      <c r="D5" s="3"/>
      <c r="E5" s="3"/>
      <c r="F5" s="3"/>
      <c r="G5" s="3"/>
      <c r="H5" s="242"/>
      <c r="I5" s="243"/>
      <c r="J5" s="3"/>
      <c r="K5" s="3"/>
      <c r="L5" s="3"/>
      <c r="M5" s="3"/>
      <c r="N5" s="242"/>
      <c r="O5" s="243"/>
      <c r="P5" s="7"/>
      <c r="Q5" s="7"/>
    </row>
    <row r="6" spans="1:21" ht="6.6" customHeight="1" x14ac:dyDescent="0.3">
      <c r="B6" s="6"/>
      <c r="C6" s="6"/>
      <c r="D6" s="6"/>
      <c r="E6" s="6"/>
      <c r="F6" s="6"/>
      <c r="G6" s="6"/>
      <c r="H6" s="6"/>
      <c r="I6" s="6"/>
      <c r="N6" s="6"/>
      <c r="O6" s="6"/>
    </row>
    <row r="7" spans="1:21" ht="4.3" customHeight="1" x14ac:dyDescent="0.3">
      <c r="B7" s="7"/>
      <c r="C7" s="7"/>
      <c r="D7" s="7"/>
      <c r="E7" s="7"/>
      <c r="F7" s="7"/>
      <c r="G7" s="7"/>
      <c r="H7" s="7"/>
      <c r="I7" s="18"/>
      <c r="J7" s="91"/>
      <c r="N7" s="7"/>
      <c r="O7" s="7"/>
    </row>
    <row r="8" spans="1:21" ht="14.85" thickBot="1" x14ac:dyDescent="0.35">
      <c r="I8" s="18"/>
      <c r="J8" s="92"/>
      <c r="K8" s="93"/>
      <c r="L8" s="93"/>
      <c r="M8" s="93"/>
      <c r="N8" s="93"/>
    </row>
    <row r="10" spans="1:21" x14ac:dyDescent="0.3">
      <c r="C10" s="1"/>
      <c r="D10" s="30">
        <f>IF(D11&gt;0,2,0)</f>
        <v>0</v>
      </c>
      <c r="I10" s="1"/>
      <c r="J10" s="30">
        <f>IF(J11&gt;0,1,0)</f>
        <v>0</v>
      </c>
      <c r="K10" s="2"/>
      <c r="L10" s="2"/>
      <c r="M10" s="2"/>
      <c r="N10" s="5"/>
      <c r="O10" s="1"/>
      <c r="P10" s="7"/>
      <c r="Q10" s="7"/>
      <c r="S10" s="249" t="s">
        <v>0</v>
      </c>
      <c r="T10" s="250"/>
      <c r="U10" s="95">
        <f>SUM(D10:O10)</f>
        <v>0</v>
      </c>
    </row>
    <row r="11" spans="1:21" ht="18.55" customHeight="1" x14ac:dyDescent="0.35">
      <c r="A11" s="241" t="s">
        <v>42</v>
      </c>
      <c r="C11" s="1"/>
      <c r="D11" s="195"/>
      <c r="E11" s="32" t="s">
        <v>15</v>
      </c>
      <c r="F11" s="195"/>
      <c r="G11" s="32" t="s">
        <v>16</v>
      </c>
      <c r="H11" s="8"/>
      <c r="I11" s="33"/>
      <c r="J11" s="195"/>
      <c r="K11" s="32" t="s">
        <v>15</v>
      </c>
      <c r="L11" s="195"/>
      <c r="M11" s="32" t="s">
        <v>16</v>
      </c>
      <c r="N11" s="9"/>
      <c r="O11" s="33"/>
      <c r="P11" s="44"/>
      <c r="Q11" s="44"/>
      <c r="S11" s="251" t="s">
        <v>1</v>
      </c>
      <c r="T11" s="252"/>
      <c r="U11" s="97">
        <f>ROUND(T12,0)</f>
        <v>0</v>
      </c>
    </row>
    <row r="12" spans="1:21" hidden="1" x14ac:dyDescent="0.3">
      <c r="B12" s="2"/>
      <c r="C12" s="2"/>
      <c r="D12" s="35">
        <f>+D11</f>
        <v>0</v>
      </c>
      <c r="E12" s="35"/>
      <c r="F12" s="42">
        <f>+F11/12</f>
        <v>0</v>
      </c>
      <c r="G12" s="35"/>
      <c r="H12" s="35"/>
      <c r="I12" s="35"/>
      <c r="J12" s="35">
        <f>+J11</f>
        <v>0</v>
      </c>
      <c r="K12" s="35"/>
      <c r="L12" s="35">
        <f>+L11/12</f>
        <v>0</v>
      </c>
      <c r="M12" s="35"/>
      <c r="N12" s="35"/>
      <c r="O12" s="35"/>
      <c r="P12" s="13"/>
      <c r="Q12" s="13"/>
      <c r="R12" s="30"/>
      <c r="S12" s="30"/>
      <c r="T12" s="31">
        <f>SUM(D$12:O$12)</f>
        <v>0</v>
      </c>
    </row>
    <row r="13" spans="1:21" hidden="1" x14ac:dyDescent="0.3">
      <c r="B13" s="2"/>
      <c r="C13" s="2"/>
      <c r="D13" s="11"/>
      <c r="E13" s="38">
        <f>IF(F12&gt;0.49,1+D12,D12)</f>
        <v>0</v>
      </c>
      <c r="F13" s="11"/>
      <c r="G13" s="11"/>
      <c r="H13" s="2"/>
      <c r="I13" s="2"/>
      <c r="J13" s="11"/>
      <c r="K13" s="38">
        <f>IF(L12&gt;0.49,1+J12,J12)</f>
        <v>0</v>
      </c>
      <c r="L13" s="11"/>
      <c r="M13" s="11"/>
      <c r="N13" s="2"/>
      <c r="O13" s="2"/>
    </row>
    <row r="14" spans="1:21" ht="13.2" customHeight="1" x14ac:dyDescent="0.3">
      <c r="C14" s="21"/>
      <c r="D14" s="20"/>
      <c r="E14" s="39"/>
      <c r="F14" s="20"/>
      <c r="G14" s="20"/>
      <c r="H14" s="13"/>
      <c r="I14" s="21"/>
      <c r="J14" s="19"/>
      <c r="K14" s="40"/>
      <c r="L14" s="19"/>
      <c r="M14" s="19"/>
      <c r="N14" s="7"/>
      <c r="O14" s="17"/>
      <c r="P14" s="7"/>
      <c r="Q14" s="7"/>
    </row>
    <row r="15" spans="1:21" ht="14.45" customHeight="1" x14ac:dyDescent="0.35">
      <c r="A15" s="108" t="s">
        <v>18</v>
      </c>
      <c r="B15" s="253">
        <v>23000</v>
      </c>
      <c r="C15" s="254"/>
      <c r="D15" s="13"/>
      <c r="E15" s="13"/>
      <c r="F15" s="14"/>
      <c r="G15" s="14"/>
      <c r="H15" s="253">
        <v>23000</v>
      </c>
      <c r="I15" s="254"/>
      <c r="J15" s="7"/>
      <c r="K15" s="7"/>
      <c r="L15" s="14"/>
      <c r="M15" s="14"/>
      <c r="N15" s="253">
        <v>23000</v>
      </c>
      <c r="O15" s="254"/>
      <c r="P15" s="2"/>
      <c r="Q15" s="2"/>
    </row>
    <row r="16" spans="1:21" ht="14.45" hidden="1" customHeight="1" x14ac:dyDescent="0.3">
      <c r="B16" s="13"/>
      <c r="C16" s="16"/>
      <c r="D16" s="13"/>
      <c r="E16" s="13"/>
      <c r="F16" s="13"/>
      <c r="G16" s="13"/>
      <c r="H16" s="23"/>
      <c r="I16" s="13"/>
      <c r="J16" s="7"/>
      <c r="K16" s="7"/>
      <c r="L16" s="13"/>
      <c r="M16" s="13"/>
      <c r="O16" s="1"/>
      <c r="P16" s="2"/>
      <c r="Q16" s="2"/>
    </row>
    <row r="17" spans="1:31" ht="14.45" hidden="1" customHeight="1" x14ac:dyDescent="0.3">
      <c r="B17" s="46"/>
      <c r="C17" s="45"/>
      <c r="D17" s="13"/>
      <c r="E17" s="13"/>
      <c r="F17" s="13"/>
      <c r="G17" s="13"/>
      <c r="H17" s="18"/>
      <c r="I17" s="13"/>
      <c r="J17" s="7"/>
      <c r="K17" s="7"/>
      <c r="L17" s="13"/>
      <c r="M17" s="13"/>
      <c r="O17" s="1"/>
      <c r="P17" s="2"/>
      <c r="Q17" s="2"/>
    </row>
    <row r="18" spans="1:31" ht="15" customHeight="1" x14ac:dyDescent="0.3">
      <c r="B18" s="47">
        <f>IF(B5&gt;B15,((B5-B15)/B15),0)</f>
        <v>0</v>
      </c>
      <c r="C18" s="48">
        <f>IF(B5&gt;B15,"Over",0)</f>
        <v>0</v>
      </c>
      <c r="D18" s="13"/>
      <c r="E18" s="13"/>
      <c r="H18" s="47">
        <f>IF(H5&gt;H15,((H5-H15)/H15),0)</f>
        <v>0</v>
      </c>
      <c r="I18" s="49">
        <f>IF(H5&gt;H15,"Over",0)</f>
        <v>0</v>
      </c>
      <c r="J18" s="7"/>
      <c r="K18" s="7"/>
      <c r="L18" s="13"/>
      <c r="M18" s="13"/>
      <c r="N18" s="47">
        <f>IF(N5&gt;N15,((N5-N15)/N15),0)</f>
        <v>0</v>
      </c>
      <c r="O18" s="33">
        <f>IF(N5&gt;N15,"Over",0)</f>
        <v>0</v>
      </c>
      <c r="P18" s="2"/>
      <c r="Q18" s="2"/>
    </row>
    <row r="19" spans="1:31" ht="15.95" x14ac:dyDescent="0.35">
      <c r="A19" s="108" t="s">
        <v>17</v>
      </c>
      <c r="B19" s="109"/>
      <c r="C19" s="21"/>
      <c r="D19" s="255">
        <f>IF(H5&gt;0,B5+H5,0)</f>
        <v>0</v>
      </c>
      <c r="E19" s="255"/>
      <c r="F19" s="255"/>
      <c r="G19" s="24"/>
      <c r="H19" s="22"/>
      <c r="I19" s="13"/>
      <c r="J19" s="7"/>
      <c r="K19" s="7"/>
      <c r="L19" s="13"/>
      <c r="M19" s="13"/>
      <c r="N19" s="53">
        <f>IF(N5&gt;0,N5,0)</f>
        <v>0</v>
      </c>
      <c r="O19" s="17"/>
      <c r="P19" s="7"/>
      <c r="Q19" s="7"/>
    </row>
    <row r="20" spans="1:31" ht="15.95" x14ac:dyDescent="0.35">
      <c r="A20" s="108" t="s">
        <v>18</v>
      </c>
      <c r="B20" s="106"/>
      <c r="C20" s="121" t="str">
        <f>D20</f>
        <v/>
      </c>
      <c r="D20" s="265" t="str">
        <f>IF(E13&gt;0,VLOOKUP(E13,TotalAxles,2,FALSE),"")</f>
        <v/>
      </c>
      <c r="E20" s="266"/>
      <c r="F20" s="267"/>
      <c r="G20" s="37"/>
      <c r="H20" s="7"/>
      <c r="I20" s="13"/>
      <c r="J20" s="7"/>
      <c r="K20" s="7"/>
      <c r="L20" s="13"/>
      <c r="M20" s="66">
        <f>N15</f>
        <v>23000</v>
      </c>
      <c r="O20" s="1"/>
      <c r="P20" s="72"/>
      <c r="Q20" s="72"/>
    </row>
    <row r="21" spans="1:31" x14ac:dyDescent="0.3">
      <c r="B21" s="7"/>
      <c r="C21" s="7"/>
      <c r="D21" s="268">
        <f>IF(D19&gt;D20,((D19-D20)/D20),0)</f>
        <v>0</v>
      </c>
      <c r="E21" s="278">
        <f>IF(E8&gt;E18,((E8-E18)/E18),0)</f>
        <v>0</v>
      </c>
      <c r="F21" s="33">
        <f>IF(D19&gt;C20,"Over",0)</f>
        <v>0</v>
      </c>
      <c r="G21" s="7"/>
      <c r="H21" s="7"/>
      <c r="I21" s="50"/>
      <c r="J21" s="7"/>
      <c r="K21" s="7"/>
      <c r="L21" s="13"/>
      <c r="M21" s="13"/>
      <c r="O21" s="1"/>
      <c r="P21" s="8"/>
      <c r="Q21" s="8"/>
    </row>
    <row r="22" spans="1:31" hidden="1" x14ac:dyDescent="0.3">
      <c r="B22" s="7"/>
      <c r="C22" s="7"/>
      <c r="D22" s="7"/>
      <c r="E22" s="7"/>
      <c r="F22" s="7"/>
      <c r="G22" s="7"/>
      <c r="H22" s="7"/>
      <c r="I22" s="13"/>
      <c r="J22" s="7"/>
      <c r="K22" s="7"/>
      <c r="L22" s="13"/>
      <c r="M22" s="13"/>
      <c r="N22" s="13"/>
      <c r="O22" s="7"/>
      <c r="P22" s="7"/>
      <c r="Q22" s="7"/>
    </row>
    <row r="23" spans="1:31" hidden="1" x14ac:dyDescent="0.3">
      <c r="B23" s="13"/>
      <c r="C23" s="7"/>
      <c r="D23" s="7"/>
      <c r="E23" s="7"/>
      <c r="F23" s="17"/>
      <c r="G23" s="7"/>
      <c r="H23" s="7"/>
      <c r="I23" s="7"/>
      <c r="J23" s="7"/>
      <c r="K23" s="7"/>
      <c r="L23" s="7"/>
      <c r="M23" s="7"/>
    </row>
    <row r="24" spans="1:31" hidden="1" x14ac:dyDescent="0.3">
      <c r="B24" s="13"/>
      <c r="C24" s="14"/>
      <c r="D24" s="269"/>
      <c r="E24" s="270"/>
      <c r="F24" s="17"/>
      <c r="G24" s="7"/>
      <c r="H24" s="13"/>
      <c r="I24" s="13"/>
      <c r="J24" s="7"/>
      <c r="K24" s="7"/>
      <c r="L24" s="13"/>
      <c r="M24" s="13"/>
    </row>
    <row r="25" spans="1:31" hidden="1" x14ac:dyDescent="0.3">
      <c r="A25" s="13"/>
      <c r="B25" s="7"/>
      <c r="C25" s="7"/>
      <c r="D25" s="7"/>
      <c r="E25" s="7"/>
      <c r="F25" s="7"/>
      <c r="G25" s="7"/>
      <c r="H25" s="7"/>
      <c r="I25" s="7"/>
      <c r="J25" s="54">
        <f>U11</f>
        <v>0</v>
      </c>
      <c r="K25" s="7"/>
    </row>
    <row r="26" spans="1:31" hidden="1" x14ac:dyDescent="0.3">
      <c r="A26" s="13"/>
      <c r="B26" s="7"/>
      <c r="C26" s="7"/>
      <c r="D26" s="7"/>
      <c r="E26" s="7"/>
      <c r="F26" s="7"/>
      <c r="G26" s="7"/>
      <c r="H26" s="7"/>
      <c r="I26" s="7"/>
      <c r="J26" s="40"/>
      <c r="K26" s="7"/>
    </row>
    <row r="27" spans="1:31" hidden="1" x14ac:dyDescent="0.3">
      <c r="B27" s="13"/>
      <c r="C27" s="7"/>
      <c r="D27" s="13"/>
      <c r="E27" s="13"/>
      <c r="F27" s="17"/>
      <c r="G27" s="7"/>
      <c r="H27" s="7"/>
      <c r="I27" s="7"/>
      <c r="J27" s="7"/>
      <c r="K27" s="7"/>
      <c r="L27" s="7"/>
      <c r="M27" s="7"/>
      <c r="N27" s="7"/>
      <c r="O27" s="17"/>
      <c r="P27" s="7"/>
      <c r="Q27" s="7"/>
    </row>
    <row r="28" spans="1:31" ht="15.95" x14ac:dyDescent="0.35">
      <c r="A28" s="108" t="s">
        <v>17</v>
      </c>
      <c r="B28" s="106"/>
      <c r="C28" s="106"/>
      <c r="D28" s="106"/>
      <c r="E28" s="109"/>
      <c r="F28" s="21"/>
      <c r="G28" s="24"/>
      <c r="H28" s="255">
        <f>IF(B5&gt;0,B5+H5+N5,0)</f>
        <v>0</v>
      </c>
      <c r="I28" s="255"/>
      <c r="J28" s="255"/>
      <c r="K28" s="255"/>
      <c r="L28" s="255"/>
      <c r="M28" s="36"/>
      <c r="N28" s="64"/>
      <c r="O28" s="65"/>
      <c r="P28" s="44"/>
      <c r="Q28" s="44"/>
      <c r="R28" s="44"/>
      <c r="S28" s="44"/>
      <c r="T28" s="29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 ht="15.95" x14ac:dyDescent="0.35">
      <c r="A29" s="108" t="s">
        <v>18</v>
      </c>
      <c r="B29" s="111"/>
      <c r="C29" s="111"/>
      <c r="D29" s="113"/>
      <c r="E29" s="111"/>
      <c r="F29" s="114"/>
      <c r="G29" s="115"/>
      <c r="H29" s="274" t="str">
        <f>IF(J25&gt;0,VLOOKUP(J25,TotalAxles,3,FALSE),"")</f>
        <v/>
      </c>
      <c r="I29" s="275"/>
      <c r="J29" s="275"/>
      <c r="K29" s="276"/>
      <c r="L29" s="277"/>
      <c r="M29" s="70"/>
      <c r="N29" s="68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31" x14ac:dyDescent="0.3">
      <c r="H30" s="55" t="str">
        <f>H29</f>
        <v/>
      </c>
      <c r="I30" s="90">
        <f>IF(H28&gt;H30,((H28-H30)/H30),0)</f>
        <v>0</v>
      </c>
      <c r="J30" s="67">
        <f>IF(H28&gt;H29,"Over",0)</f>
        <v>0</v>
      </c>
      <c r="L30" s="67"/>
    </row>
    <row r="31" spans="1:31" ht="4.3" customHeight="1" x14ac:dyDescent="0.3">
      <c r="H31" s="55"/>
      <c r="I31" s="220"/>
      <c r="J31" s="186"/>
      <c r="L31" s="186"/>
    </row>
    <row r="32" spans="1:31" ht="22.3" hidden="1" customHeight="1" x14ac:dyDescent="0.35">
      <c r="A32" s="132" t="s">
        <v>27</v>
      </c>
      <c r="B32" s="271"/>
      <c r="C32" s="272"/>
      <c r="D32" s="272"/>
      <c r="E32" s="272"/>
      <c r="F32" s="272"/>
      <c r="G32" s="272"/>
      <c r="H32" s="272"/>
      <c r="I32" s="272"/>
      <c r="J32" s="272"/>
      <c r="K32" s="272"/>
      <c r="L32" s="273"/>
    </row>
    <row r="33" spans="1:32" ht="18" hidden="1" customHeight="1" x14ac:dyDescent="0.35">
      <c r="A33" s="131" t="s">
        <v>21</v>
      </c>
      <c r="AF33" s="2"/>
    </row>
    <row r="34" spans="1:32" ht="15.7" hidden="1" customHeight="1" x14ac:dyDescent="0.3">
      <c r="A34" s="256" t="str">
        <f t="shared" ref="A34:J37" si="0">IF($B$32&gt;0,VLOOKUP($B$32,conditions,2,FALSE),"")</f>
        <v/>
      </c>
      <c r="B34" s="257" t="str">
        <f t="shared" si="0"/>
        <v/>
      </c>
      <c r="C34" s="257" t="str">
        <f t="shared" si="0"/>
        <v/>
      </c>
      <c r="D34" s="257" t="str">
        <f t="shared" si="0"/>
        <v/>
      </c>
      <c r="E34" s="257" t="str">
        <f t="shared" si="0"/>
        <v/>
      </c>
      <c r="F34" s="257" t="str">
        <f t="shared" si="0"/>
        <v/>
      </c>
      <c r="G34" s="257" t="str">
        <f t="shared" si="0"/>
        <v/>
      </c>
      <c r="H34" s="257" t="str">
        <f t="shared" si="0"/>
        <v/>
      </c>
      <c r="I34" s="257" t="str">
        <f t="shared" si="0"/>
        <v/>
      </c>
      <c r="J34" s="257" t="str">
        <f t="shared" si="0"/>
        <v/>
      </c>
      <c r="K34" s="257" t="str">
        <f t="shared" ref="K34:U37" si="1">IF($B$32&gt;0,VLOOKUP($B$32,conditions,2,FALSE),"")</f>
        <v/>
      </c>
      <c r="L34" s="257" t="str">
        <f t="shared" si="1"/>
        <v/>
      </c>
      <c r="M34" s="257" t="str">
        <f t="shared" si="1"/>
        <v/>
      </c>
      <c r="N34" s="257" t="str">
        <f t="shared" si="1"/>
        <v/>
      </c>
      <c r="O34" s="257" t="str">
        <f t="shared" si="1"/>
        <v/>
      </c>
      <c r="P34" s="257" t="str">
        <f t="shared" si="1"/>
        <v/>
      </c>
      <c r="Q34" s="257" t="str">
        <f t="shared" si="1"/>
        <v/>
      </c>
      <c r="R34" s="257" t="str">
        <f t="shared" si="1"/>
        <v/>
      </c>
      <c r="S34" s="257" t="str">
        <f t="shared" si="1"/>
        <v/>
      </c>
      <c r="T34" s="257" t="str">
        <f t="shared" si="1"/>
        <v/>
      </c>
      <c r="U34" s="258" t="str">
        <f t="shared" si="1"/>
        <v/>
      </c>
      <c r="AF34" s="168"/>
    </row>
    <row r="35" spans="1:32" ht="15.7" hidden="1" customHeight="1" x14ac:dyDescent="0.3">
      <c r="A35" s="259" t="str">
        <f t="shared" si="0"/>
        <v/>
      </c>
      <c r="B35" s="260" t="str">
        <f t="shared" si="0"/>
        <v/>
      </c>
      <c r="C35" s="260" t="str">
        <f t="shared" si="0"/>
        <v/>
      </c>
      <c r="D35" s="260" t="str">
        <f t="shared" si="0"/>
        <v/>
      </c>
      <c r="E35" s="260" t="str">
        <f t="shared" si="0"/>
        <v/>
      </c>
      <c r="F35" s="260" t="str">
        <f t="shared" si="0"/>
        <v/>
      </c>
      <c r="G35" s="260" t="str">
        <f t="shared" si="0"/>
        <v/>
      </c>
      <c r="H35" s="260" t="str">
        <f t="shared" si="0"/>
        <v/>
      </c>
      <c r="I35" s="260" t="str">
        <f t="shared" si="0"/>
        <v/>
      </c>
      <c r="J35" s="260" t="str">
        <f t="shared" si="0"/>
        <v/>
      </c>
      <c r="K35" s="260" t="str">
        <f t="shared" si="1"/>
        <v/>
      </c>
      <c r="L35" s="260" t="str">
        <f t="shared" si="1"/>
        <v/>
      </c>
      <c r="M35" s="260" t="str">
        <f t="shared" si="1"/>
        <v/>
      </c>
      <c r="N35" s="260" t="str">
        <f t="shared" si="1"/>
        <v/>
      </c>
      <c r="O35" s="260" t="str">
        <f t="shared" si="1"/>
        <v/>
      </c>
      <c r="P35" s="260" t="str">
        <f t="shared" si="1"/>
        <v/>
      </c>
      <c r="Q35" s="260" t="str">
        <f t="shared" si="1"/>
        <v/>
      </c>
      <c r="R35" s="260" t="str">
        <f t="shared" si="1"/>
        <v/>
      </c>
      <c r="S35" s="260" t="str">
        <f t="shared" si="1"/>
        <v/>
      </c>
      <c r="T35" s="260" t="str">
        <f t="shared" si="1"/>
        <v/>
      </c>
      <c r="U35" s="261" t="str">
        <f t="shared" si="1"/>
        <v/>
      </c>
      <c r="AF35" s="43"/>
    </row>
    <row r="36" spans="1:32" ht="15.7" hidden="1" customHeight="1" x14ac:dyDescent="0.3">
      <c r="A36" s="259" t="str">
        <f t="shared" si="0"/>
        <v/>
      </c>
      <c r="B36" s="260" t="str">
        <f t="shared" si="0"/>
        <v/>
      </c>
      <c r="C36" s="260" t="str">
        <f t="shared" si="0"/>
        <v/>
      </c>
      <c r="D36" s="260" t="str">
        <f t="shared" si="0"/>
        <v/>
      </c>
      <c r="E36" s="260" t="str">
        <f t="shared" si="0"/>
        <v/>
      </c>
      <c r="F36" s="260" t="str">
        <f t="shared" si="0"/>
        <v/>
      </c>
      <c r="G36" s="260" t="str">
        <f t="shared" si="0"/>
        <v/>
      </c>
      <c r="H36" s="260" t="str">
        <f t="shared" si="0"/>
        <v/>
      </c>
      <c r="I36" s="260" t="str">
        <f t="shared" si="0"/>
        <v/>
      </c>
      <c r="J36" s="260" t="str">
        <f t="shared" si="0"/>
        <v/>
      </c>
      <c r="K36" s="260" t="str">
        <f t="shared" si="1"/>
        <v/>
      </c>
      <c r="L36" s="260" t="str">
        <f t="shared" si="1"/>
        <v/>
      </c>
      <c r="M36" s="260" t="str">
        <f t="shared" si="1"/>
        <v/>
      </c>
      <c r="N36" s="260" t="str">
        <f t="shared" si="1"/>
        <v/>
      </c>
      <c r="O36" s="260" t="str">
        <f t="shared" si="1"/>
        <v/>
      </c>
      <c r="P36" s="260" t="str">
        <f t="shared" si="1"/>
        <v/>
      </c>
      <c r="Q36" s="260" t="str">
        <f t="shared" si="1"/>
        <v/>
      </c>
      <c r="R36" s="260" t="str">
        <f t="shared" si="1"/>
        <v/>
      </c>
      <c r="S36" s="260" t="str">
        <f t="shared" si="1"/>
        <v/>
      </c>
      <c r="T36" s="260" t="str">
        <f t="shared" si="1"/>
        <v/>
      </c>
      <c r="U36" s="261" t="str">
        <f t="shared" si="1"/>
        <v/>
      </c>
    </row>
    <row r="37" spans="1:32" ht="21.05" hidden="1" customHeight="1" x14ac:dyDescent="0.3">
      <c r="A37" s="262" t="str">
        <f t="shared" si="0"/>
        <v/>
      </c>
      <c r="B37" s="263" t="str">
        <f t="shared" si="0"/>
        <v/>
      </c>
      <c r="C37" s="263" t="str">
        <f t="shared" si="0"/>
        <v/>
      </c>
      <c r="D37" s="263" t="str">
        <f t="shared" si="0"/>
        <v/>
      </c>
      <c r="E37" s="263" t="str">
        <f t="shared" si="0"/>
        <v/>
      </c>
      <c r="F37" s="263" t="str">
        <f t="shared" si="0"/>
        <v/>
      </c>
      <c r="G37" s="263" t="str">
        <f t="shared" si="0"/>
        <v/>
      </c>
      <c r="H37" s="263" t="str">
        <f t="shared" si="0"/>
        <v/>
      </c>
      <c r="I37" s="263" t="str">
        <f t="shared" si="0"/>
        <v/>
      </c>
      <c r="J37" s="263" t="str">
        <f t="shared" si="0"/>
        <v/>
      </c>
      <c r="K37" s="263" t="str">
        <f t="shared" si="1"/>
        <v/>
      </c>
      <c r="L37" s="263" t="str">
        <f t="shared" si="1"/>
        <v/>
      </c>
      <c r="M37" s="263" t="str">
        <f t="shared" si="1"/>
        <v/>
      </c>
      <c r="N37" s="263" t="str">
        <f t="shared" si="1"/>
        <v/>
      </c>
      <c r="O37" s="263" t="str">
        <f t="shared" si="1"/>
        <v/>
      </c>
      <c r="P37" s="263" t="str">
        <f t="shared" si="1"/>
        <v/>
      </c>
      <c r="Q37" s="263" t="str">
        <f t="shared" si="1"/>
        <v/>
      </c>
      <c r="R37" s="263" t="str">
        <f t="shared" si="1"/>
        <v/>
      </c>
      <c r="S37" s="263" t="str">
        <f t="shared" si="1"/>
        <v/>
      </c>
      <c r="T37" s="263" t="str">
        <f t="shared" si="1"/>
        <v/>
      </c>
      <c r="U37" s="264" t="str">
        <f t="shared" si="1"/>
        <v/>
      </c>
    </row>
    <row r="38" spans="1:32" x14ac:dyDescent="0.3">
      <c r="A38" s="30" t="str">
        <f>IF($B$32&gt;0,VLOOKUP($B$32,conditions,2,FALSE),"")</f>
        <v/>
      </c>
    </row>
  </sheetData>
  <sheetProtection password="C7DC" sheet="1" objects="1" scenarios="1" selectLockedCells="1"/>
  <mergeCells count="21">
    <mergeCell ref="P1:U1"/>
    <mergeCell ref="N5:O5"/>
    <mergeCell ref="N15:O15"/>
    <mergeCell ref="H28:L28"/>
    <mergeCell ref="B1:K1"/>
    <mergeCell ref="L1:O1"/>
    <mergeCell ref="D24:E24"/>
    <mergeCell ref="B5:C5"/>
    <mergeCell ref="H5:I5"/>
    <mergeCell ref="D20:F20"/>
    <mergeCell ref="D21:E21"/>
    <mergeCell ref="B15:C15"/>
    <mergeCell ref="H15:I15"/>
    <mergeCell ref="L2:O2"/>
    <mergeCell ref="P2:U2"/>
    <mergeCell ref="D19:F19"/>
    <mergeCell ref="S10:T10"/>
    <mergeCell ref="S11:T11"/>
    <mergeCell ref="A34:U37"/>
    <mergeCell ref="H29:L29"/>
    <mergeCell ref="B32:L32"/>
  </mergeCells>
  <conditionalFormatting sqref="B18 H18">
    <cfRule type="expression" dxfId="191" priority="56">
      <formula>+C5&gt;C15</formula>
    </cfRule>
    <cfRule type="expression" dxfId="190" priority="61">
      <formula>IF($B$18&gt;0.1%,"")</formula>
    </cfRule>
  </conditionalFormatting>
  <conditionalFormatting sqref="N5">
    <cfRule type="cellIs" dxfId="189" priority="57" operator="greaterThan">
      <formula>23000</formula>
    </cfRule>
  </conditionalFormatting>
  <conditionalFormatting sqref="B18">
    <cfRule type="cellIs" dxfId="188" priority="55" operator="greaterThan">
      <formula>0</formula>
    </cfRule>
  </conditionalFormatting>
  <conditionalFormatting sqref="H18">
    <cfRule type="cellIs" dxfId="187" priority="54" operator="greaterThan">
      <formula>0</formula>
    </cfRule>
  </conditionalFormatting>
  <conditionalFormatting sqref="I18 O18">
    <cfRule type="expression" dxfId="186" priority="65">
      <formula>+H5&gt;H15</formula>
    </cfRule>
    <cfRule type="expression" dxfId="185" priority="66">
      <formula>IF($B$18&gt;0.1%,"")</formula>
    </cfRule>
  </conditionalFormatting>
  <conditionalFormatting sqref="C18">
    <cfRule type="expression" dxfId="184" priority="67">
      <formula>+B5&gt;B15</formula>
    </cfRule>
    <cfRule type="expression" dxfId="183" priority="68">
      <formula>IF($B$18&gt;0.1%,"")</formula>
    </cfRule>
  </conditionalFormatting>
  <conditionalFormatting sqref="N18">
    <cfRule type="cellIs" dxfId="182" priority="44" operator="greaterThan">
      <formula>0</formula>
    </cfRule>
  </conditionalFormatting>
  <conditionalFormatting sqref="B5 H5">
    <cfRule type="cellIs" dxfId="181" priority="8" operator="greaterThan">
      <formula>23000</formula>
    </cfRule>
  </conditionalFormatting>
  <conditionalFormatting sqref="J30:J31">
    <cfRule type="expression" dxfId="180" priority="181">
      <formula>+H28&gt;H29</formula>
    </cfRule>
    <cfRule type="expression" dxfId="179" priority="182">
      <formula>IF(I30&gt;0.1%,"")</formula>
    </cfRule>
  </conditionalFormatting>
  <conditionalFormatting sqref="D21">
    <cfRule type="cellIs" dxfId="178" priority="183" operator="greaterThan">
      <formula>0</formula>
    </cfRule>
    <cfRule type="expression" dxfId="177" priority="185">
      <formula>IF($D$21&gt;0.1%,"")</formula>
    </cfRule>
  </conditionalFormatting>
  <conditionalFormatting sqref="F21">
    <cfRule type="expression" dxfId="176" priority="186">
      <formula>+D19&gt;C20</formula>
    </cfRule>
    <cfRule type="expression" dxfId="175" priority="187">
      <formula>IF(D21&gt;0.1%,"")</formula>
    </cfRule>
  </conditionalFormatting>
  <conditionalFormatting sqref="D19:F19">
    <cfRule type="cellIs" dxfId="174" priority="2" operator="greaterThan">
      <formula>$D$20</formula>
    </cfRule>
  </conditionalFormatting>
  <conditionalFormatting sqref="H28">
    <cfRule type="cellIs" dxfId="173" priority="1" operator="greaterThan">
      <formula>$H$29</formula>
    </cfRule>
  </conditionalFormatting>
  <conditionalFormatting sqref="P21:Q21">
    <cfRule type="expression" dxfId="172" priority="205">
      <formula>+O5&gt;O15</formula>
    </cfRule>
    <cfRule type="expression" dxfId="171" priority="206">
      <formula>IF($B$18&gt;0.1%,"")</formula>
    </cfRule>
  </conditionalFormatting>
  <conditionalFormatting sqref="N18">
    <cfRule type="expression" dxfId="170" priority="207">
      <formula>+O5&gt;O15</formula>
    </cfRule>
    <cfRule type="expression" dxfId="169" priority="208">
      <formula>IF(N18&gt;0.1%,"")</formula>
    </cfRule>
  </conditionalFormatting>
  <conditionalFormatting sqref="P4:Q4">
    <cfRule type="expression" dxfId="168" priority="223">
      <formula>+O1048542&gt;O3</formula>
    </cfRule>
    <cfRule type="expression" dxfId="167" priority="224">
      <formula>IF($B$18&gt;0.1%,"")</formula>
    </cfRule>
  </conditionalFormatting>
  <conditionalFormatting sqref="I30">
    <cfRule type="cellIs" dxfId="166" priority="178" operator="greaterThan">
      <formula>0</formula>
    </cfRule>
    <cfRule type="expression" dxfId="165" priority="179">
      <formula>+H28&gt;H30</formula>
    </cfRule>
    <cfRule type="expression" dxfId="164" priority="180">
      <formula>IF(H30&gt;0.1%,"")</formula>
    </cfRule>
  </conditionalFormatting>
  <printOptions horizontalCentered="1"/>
  <pageMargins left="0.7" right="0.2" top="0.25" bottom="0.2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B32:L32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35"/>
  <sheetViews>
    <sheetView showGridLines="0" showZeros="0" topLeftCell="A3" workbookViewId="0">
      <selection activeCell="A31" sqref="A31:X34"/>
    </sheetView>
  </sheetViews>
  <sheetFormatPr defaultRowHeight="14.3" x14ac:dyDescent="0.3"/>
  <cols>
    <col min="1" max="1" width="26.796875" style="102" customWidth="1"/>
    <col min="2" max="3" width="4.796875" customWidth="1"/>
    <col min="4" max="4" width="4.69921875" customWidth="1"/>
    <col min="5" max="5" width="1.796875" customWidth="1"/>
    <col min="6" max="6" width="4.296875" customWidth="1"/>
    <col min="7" max="7" width="1.796875" bestFit="1" customWidth="1"/>
    <col min="8" max="9" width="4.796875" customWidth="1"/>
    <col min="10" max="10" width="4.09765625" customWidth="1"/>
    <col min="11" max="11" width="1.8984375" customWidth="1"/>
    <col min="12" max="12" width="4.296875" customWidth="1"/>
    <col min="13" max="13" width="1.796875" bestFit="1" customWidth="1"/>
    <col min="14" max="14" width="4.8984375" customWidth="1"/>
    <col min="15" max="15" width="4.796875" customWidth="1"/>
    <col min="16" max="16" width="4.09765625" customWidth="1"/>
    <col min="17" max="17" width="1.796875" customWidth="1"/>
    <col min="18" max="18" width="4.69921875" customWidth="1"/>
    <col min="19" max="19" width="1.796875" bestFit="1" customWidth="1"/>
    <col min="20" max="21" width="4.796875" customWidth="1"/>
    <col min="22" max="22" width="2.69921875" customWidth="1"/>
    <col min="23" max="23" width="11.796875" customWidth="1"/>
    <col min="24" max="24" width="4.59765625" bestFit="1" customWidth="1"/>
    <col min="25" max="25" width="4.296875" customWidth="1"/>
    <col min="26" max="27" width="1.796875" customWidth="1"/>
  </cols>
  <sheetData>
    <row r="1" spans="1:24" ht="21.05" hidden="1" customHeight="1" x14ac:dyDescent="0.35">
      <c r="A1" s="183" t="s">
        <v>19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138"/>
      <c r="N1" s="138"/>
      <c r="O1" s="194"/>
      <c r="P1" s="194"/>
      <c r="Q1" s="194"/>
      <c r="R1" s="190" t="s">
        <v>20</v>
      </c>
      <c r="T1" s="135"/>
      <c r="U1" s="191"/>
      <c r="V1" s="246"/>
      <c r="W1" s="246"/>
      <c r="X1" s="246"/>
    </row>
    <row r="2" spans="1:24" ht="21.05" hidden="1" customHeight="1" x14ac:dyDescent="0.35">
      <c r="A2" s="136"/>
      <c r="B2" s="193"/>
      <c r="C2" s="193"/>
      <c r="D2" s="193"/>
      <c r="E2" s="193"/>
      <c r="F2" s="193"/>
      <c r="G2" s="193"/>
      <c r="H2" s="193"/>
      <c r="I2" s="193"/>
      <c r="J2" s="189"/>
      <c r="K2" s="189"/>
      <c r="L2" s="180"/>
      <c r="M2" s="138"/>
      <c r="N2" s="138"/>
      <c r="O2" s="197"/>
      <c r="P2" s="197"/>
      <c r="Q2" s="197"/>
      <c r="R2" s="189" t="s">
        <v>36</v>
      </c>
      <c r="S2" s="190"/>
      <c r="T2" s="135"/>
      <c r="U2" s="191"/>
      <c r="V2" s="246"/>
      <c r="W2" s="246"/>
      <c r="X2" s="246"/>
    </row>
    <row r="3" spans="1:24" ht="37.799999999999997" customHeight="1" x14ac:dyDescent="0.7">
      <c r="C3" s="4" t="s">
        <v>25</v>
      </c>
      <c r="L3" s="4"/>
      <c r="M3" s="4"/>
    </row>
    <row r="4" spans="1:24" ht="13.2" customHeight="1" x14ac:dyDescent="0.7">
      <c r="J4" s="4"/>
      <c r="K4" s="4"/>
      <c r="L4" s="4"/>
      <c r="M4" s="4"/>
    </row>
    <row r="5" spans="1:24" ht="15" customHeight="1" x14ac:dyDescent="0.35">
      <c r="A5" s="240" t="s">
        <v>41</v>
      </c>
      <c r="B5" s="242"/>
      <c r="C5" s="243"/>
      <c r="D5" s="3"/>
      <c r="E5" s="3"/>
      <c r="F5" s="3"/>
      <c r="G5" s="3"/>
      <c r="H5" s="242"/>
      <c r="I5" s="243"/>
      <c r="J5" s="3"/>
      <c r="K5" s="3"/>
      <c r="L5" s="3"/>
      <c r="M5" s="3"/>
      <c r="N5" s="242"/>
      <c r="O5" s="243"/>
      <c r="P5" s="3"/>
      <c r="Q5" s="3"/>
      <c r="R5" s="3"/>
      <c r="S5" s="3"/>
      <c r="T5" s="242"/>
      <c r="U5" s="243"/>
      <c r="V5" s="3"/>
    </row>
    <row r="6" spans="1:24" ht="6.6" customHeight="1" x14ac:dyDescent="0.35">
      <c r="A6"/>
      <c r="B6" s="6"/>
      <c r="C6" s="6"/>
      <c r="D6" s="6"/>
      <c r="E6" s="6"/>
      <c r="F6" s="6"/>
      <c r="G6" s="6"/>
      <c r="H6" s="6"/>
      <c r="I6" s="6"/>
      <c r="N6" s="6"/>
      <c r="O6" s="6"/>
      <c r="P6" s="6"/>
      <c r="Q6" s="6"/>
      <c r="R6" s="6"/>
      <c r="S6" s="6"/>
      <c r="T6" s="6"/>
      <c r="U6" s="6"/>
      <c r="V6" s="3"/>
    </row>
    <row r="7" spans="1:24" ht="4.3" customHeight="1" x14ac:dyDescent="0.3">
      <c r="A7"/>
      <c r="B7" s="7"/>
      <c r="C7" s="7"/>
      <c r="D7" s="7"/>
      <c r="E7" s="7"/>
      <c r="F7" s="7"/>
      <c r="G7" s="7"/>
      <c r="H7" s="7"/>
      <c r="I7" s="7"/>
      <c r="J7" s="91"/>
      <c r="N7" s="7"/>
      <c r="O7" s="7"/>
      <c r="P7" s="7"/>
      <c r="Q7" s="7"/>
      <c r="R7" s="7"/>
      <c r="S7" s="7"/>
      <c r="T7" s="7"/>
      <c r="U7" s="7"/>
      <c r="V7" s="7"/>
    </row>
    <row r="8" spans="1:24" ht="14.85" thickBot="1" x14ac:dyDescent="0.35">
      <c r="A8"/>
      <c r="J8" s="92"/>
      <c r="K8" s="93"/>
      <c r="L8" s="93"/>
      <c r="M8" s="93"/>
      <c r="N8" s="93"/>
    </row>
    <row r="9" spans="1:24" x14ac:dyDescent="0.3">
      <c r="A9"/>
    </row>
    <row r="10" spans="1:24" x14ac:dyDescent="0.3">
      <c r="A10"/>
      <c r="C10" s="1"/>
      <c r="D10" s="30">
        <f>IF(D11&gt;0,2,0)</f>
        <v>0</v>
      </c>
      <c r="I10" s="1"/>
      <c r="J10" s="30">
        <f>IF(J11&gt;0,1,0)</f>
        <v>0</v>
      </c>
      <c r="K10" s="2"/>
      <c r="L10" s="2"/>
      <c r="M10" s="2"/>
      <c r="N10" s="5"/>
      <c r="O10" s="1"/>
      <c r="P10" s="30">
        <f>IF(P11&gt;0,1,0)</f>
        <v>0</v>
      </c>
      <c r="Q10" s="2"/>
      <c r="T10" s="5"/>
      <c r="U10" s="1"/>
      <c r="V10" s="2"/>
      <c r="W10" s="94" t="s">
        <v>0</v>
      </c>
      <c r="X10" s="95">
        <f>SUM(D10:U10)</f>
        <v>0</v>
      </c>
    </row>
    <row r="11" spans="1:24" ht="18.55" customHeight="1" x14ac:dyDescent="0.3">
      <c r="A11" s="241" t="s">
        <v>42</v>
      </c>
      <c r="C11" s="1"/>
      <c r="D11" s="195"/>
      <c r="E11" s="32" t="s">
        <v>15</v>
      </c>
      <c r="F11" s="195"/>
      <c r="G11" s="32" t="s">
        <v>16</v>
      </c>
      <c r="H11" s="8"/>
      <c r="I11" s="33"/>
      <c r="J11" s="195"/>
      <c r="K11" s="32" t="s">
        <v>15</v>
      </c>
      <c r="L11" s="195"/>
      <c r="M11" s="32" t="s">
        <v>16</v>
      </c>
      <c r="N11" s="9"/>
      <c r="O11" s="33"/>
      <c r="P11" s="195"/>
      <c r="Q11" s="32" t="s">
        <v>15</v>
      </c>
      <c r="R11" s="195"/>
      <c r="S11" s="32" t="s">
        <v>16</v>
      </c>
      <c r="T11" s="9"/>
      <c r="U11" s="33"/>
      <c r="V11" s="8"/>
      <c r="W11" s="96" t="s">
        <v>1</v>
      </c>
      <c r="X11" s="97">
        <f>ROUND(X12,0)</f>
        <v>0</v>
      </c>
    </row>
    <row r="12" spans="1:24" hidden="1" x14ac:dyDescent="0.3">
      <c r="B12" s="2"/>
      <c r="C12" s="2"/>
      <c r="D12" s="35">
        <f>+D11</f>
        <v>0</v>
      </c>
      <c r="E12" s="35"/>
      <c r="F12" s="42">
        <f>+F11/12</f>
        <v>0</v>
      </c>
      <c r="G12" s="35"/>
      <c r="H12" s="35"/>
      <c r="I12" s="35"/>
      <c r="J12" s="35">
        <f>+J11</f>
        <v>0</v>
      </c>
      <c r="K12" s="35"/>
      <c r="L12" s="35">
        <f>+L11/12</f>
        <v>0</v>
      </c>
      <c r="M12" s="35"/>
      <c r="N12" s="35"/>
      <c r="O12" s="35"/>
      <c r="P12" s="35">
        <f>+P11</f>
        <v>0</v>
      </c>
      <c r="Q12" s="35"/>
      <c r="R12" s="35">
        <f>+R11/12</f>
        <v>0</v>
      </c>
      <c r="S12" s="35"/>
      <c r="T12" s="35"/>
      <c r="U12" s="35"/>
      <c r="V12" s="35"/>
      <c r="W12" s="30"/>
      <c r="X12" s="31">
        <f>SUM(D$12:U$12)</f>
        <v>0</v>
      </c>
    </row>
    <row r="13" spans="1:24" ht="15.95" hidden="1" x14ac:dyDescent="0.35">
      <c r="B13" s="2"/>
      <c r="C13" s="2"/>
      <c r="D13" s="11"/>
      <c r="E13" s="38">
        <f>IF(F12&gt;0.49,1+D12,D12)</f>
        <v>0</v>
      </c>
      <c r="F13" s="11"/>
      <c r="G13" s="11"/>
      <c r="H13" s="2"/>
      <c r="I13" s="2"/>
      <c r="J13" s="11"/>
      <c r="K13" s="38">
        <f>IF(L12&gt;0.49,1+J12,J12)</f>
        <v>0</v>
      </c>
      <c r="L13" s="11"/>
      <c r="M13" s="11"/>
      <c r="N13" s="2"/>
      <c r="O13" s="2"/>
      <c r="P13" s="12"/>
      <c r="Q13" s="38">
        <f>IF(R12&gt;0.49,1+P12,P12)</f>
        <v>0</v>
      </c>
      <c r="R13" s="11"/>
      <c r="S13" s="11"/>
      <c r="T13" s="2"/>
      <c r="U13" s="2"/>
      <c r="V13" s="41"/>
    </row>
    <row r="14" spans="1:24" ht="15.95" x14ac:dyDescent="0.35">
      <c r="C14" s="21"/>
      <c r="D14" s="20"/>
      <c r="E14" s="39"/>
      <c r="F14" s="20"/>
      <c r="G14" s="20"/>
      <c r="H14" s="13"/>
      <c r="I14" s="21"/>
      <c r="J14" s="19"/>
      <c r="K14" s="40"/>
      <c r="L14" s="19"/>
      <c r="M14" s="19"/>
      <c r="N14" s="7"/>
      <c r="O14" s="21"/>
      <c r="P14" s="29"/>
      <c r="Q14" s="40"/>
      <c r="R14" s="19"/>
      <c r="S14" s="19"/>
      <c r="T14" s="7"/>
      <c r="U14" s="21"/>
      <c r="V14" s="41"/>
    </row>
    <row r="15" spans="1:24" ht="14.45" customHeight="1" x14ac:dyDescent="0.35">
      <c r="A15" s="105" t="s">
        <v>18</v>
      </c>
      <c r="B15" s="253">
        <v>23000</v>
      </c>
      <c r="C15" s="254"/>
      <c r="D15" s="17"/>
      <c r="E15" s="7"/>
      <c r="F15" s="116"/>
      <c r="G15" s="117"/>
      <c r="H15" s="253">
        <v>23000</v>
      </c>
      <c r="I15" s="254"/>
      <c r="J15" s="17"/>
      <c r="K15" s="7"/>
      <c r="L15" s="116"/>
      <c r="M15" s="117"/>
      <c r="N15" s="253">
        <v>23000</v>
      </c>
      <c r="O15" s="254"/>
      <c r="P15" s="17"/>
      <c r="Q15" s="7"/>
      <c r="R15" s="116"/>
      <c r="S15" s="117"/>
      <c r="T15" s="253">
        <v>23000</v>
      </c>
      <c r="U15" s="254"/>
      <c r="V15" s="72"/>
    </row>
    <row r="16" spans="1:24" ht="14.45" customHeight="1" x14ac:dyDescent="0.3">
      <c r="B16" s="13"/>
      <c r="C16" s="16"/>
      <c r="D16" s="13"/>
      <c r="E16" s="13"/>
      <c r="F16" s="13"/>
      <c r="G16" s="13"/>
      <c r="H16" s="23"/>
      <c r="I16" s="13"/>
      <c r="J16" s="7"/>
      <c r="K16" s="7"/>
      <c r="L16" s="13"/>
      <c r="M16" s="13"/>
      <c r="N16" s="15"/>
      <c r="O16" s="16"/>
      <c r="P16" s="13"/>
      <c r="Q16" s="13"/>
      <c r="R16" s="13"/>
      <c r="S16" s="13"/>
      <c r="T16" s="13"/>
      <c r="U16" s="16"/>
      <c r="V16" s="7"/>
    </row>
    <row r="17" spans="1:31" ht="14.45" hidden="1" customHeight="1" x14ac:dyDescent="0.3">
      <c r="B17" s="46"/>
      <c r="C17" s="45"/>
      <c r="D17" s="13"/>
      <c r="E17" s="13"/>
      <c r="F17" s="13"/>
      <c r="G17" s="13"/>
      <c r="H17" s="18"/>
      <c r="I17" s="13"/>
      <c r="J17" s="7"/>
      <c r="K17" s="7"/>
      <c r="L17" s="13"/>
      <c r="M17" s="13"/>
      <c r="N17" s="7"/>
      <c r="O17" s="17"/>
      <c r="P17" s="13"/>
      <c r="Q17" s="13"/>
      <c r="R17" s="13"/>
      <c r="S17" s="13"/>
      <c r="T17" s="13"/>
      <c r="U17" s="17"/>
      <c r="V17" s="7"/>
    </row>
    <row r="18" spans="1:31" hidden="1" x14ac:dyDescent="0.3">
      <c r="B18" s="47">
        <f>IF(B5&gt;B15,((B5-B15)/B15),0)</f>
        <v>0</v>
      </c>
      <c r="C18" s="48">
        <f>IF(B5&gt;B15,"Over",0)</f>
        <v>0</v>
      </c>
      <c r="D18" s="13"/>
      <c r="E18" s="13"/>
      <c r="H18" s="47">
        <f>IF(H5&gt;H15,((H5-H15)/H15),0)</f>
        <v>0</v>
      </c>
      <c r="I18" s="49">
        <f>IF(H5&gt;H15,"Over",0)</f>
        <v>0</v>
      </c>
      <c r="J18" s="7"/>
      <c r="K18" s="7"/>
      <c r="L18" s="13"/>
      <c r="M18" s="13"/>
      <c r="N18" s="47">
        <f>IF(N5&gt;N15,((N5-N15)/N15),0)</f>
        <v>0</v>
      </c>
      <c r="O18" s="49">
        <f>IF(N5&gt;N15,"Over",0)</f>
        <v>0</v>
      </c>
      <c r="P18" s="13"/>
      <c r="Q18" s="13"/>
      <c r="R18" s="13"/>
      <c r="S18" s="13"/>
      <c r="T18" s="47">
        <f>IF(T5&gt;T15,((T5-T15)/T15),0)</f>
        <v>0</v>
      </c>
      <c r="U18" s="49">
        <f>IF(T5&gt;T15,"Over",0)</f>
        <v>0</v>
      </c>
      <c r="V18" s="87"/>
    </row>
    <row r="19" spans="1:31" ht="15.95" x14ac:dyDescent="0.35">
      <c r="A19" s="108" t="s">
        <v>17</v>
      </c>
      <c r="B19" s="109"/>
      <c r="C19" s="21"/>
      <c r="D19" s="266">
        <f>IF(H5&gt;0,B5+H5,0)</f>
        <v>0</v>
      </c>
      <c r="E19" s="266"/>
      <c r="F19" s="266"/>
      <c r="G19" s="24"/>
      <c r="H19" s="22"/>
      <c r="I19" s="7"/>
      <c r="J19" s="7"/>
      <c r="K19" s="7"/>
      <c r="L19" s="7"/>
      <c r="M19" s="7"/>
      <c r="N19" s="18"/>
      <c r="O19" s="21"/>
      <c r="P19" s="266">
        <f>IF(T5&gt;0,N5+T5,0)</f>
        <v>0</v>
      </c>
      <c r="Q19" s="266"/>
      <c r="R19" s="266"/>
      <c r="S19" s="24"/>
      <c r="T19" s="22"/>
      <c r="U19" s="17"/>
      <c r="V19" s="7"/>
    </row>
    <row r="20" spans="1:31" ht="15.95" x14ac:dyDescent="0.35">
      <c r="A20" s="108" t="s">
        <v>18</v>
      </c>
      <c r="B20" s="106"/>
      <c r="C20" s="110" t="str">
        <f>D20</f>
        <v/>
      </c>
      <c r="D20" s="274" t="str">
        <f>IF(E13&gt;0,VLOOKUP(E13,TotalAxles,2,FALSE),"")</f>
        <v/>
      </c>
      <c r="E20" s="275"/>
      <c r="F20" s="277"/>
      <c r="G20" s="86"/>
      <c r="H20" s="15"/>
      <c r="I20" s="7"/>
      <c r="J20" s="7"/>
      <c r="K20" s="7"/>
      <c r="L20" s="7"/>
      <c r="M20" s="7"/>
      <c r="N20" s="7"/>
      <c r="O20" s="85" t="str">
        <f>P20</f>
        <v/>
      </c>
      <c r="P20" s="274" t="str">
        <f>IF(Q13&gt;0,VLOOKUP(Q13,TotalAxles,2,FALSE),"")</f>
        <v/>
      </c>
      <c r="Q20" s="275"/>
      <c r="R20" s="277"/>
      <c r="S20" s="86"/>
      <c r="T20" s="15"/>
      <c r="U20" s="53"/>
      <c r="V20" s="53"/>
    </row>
    <row r="21" spans="1:31" x14ac:dyDescent="0.3">
      <c r="B21" s="7"/>
      <c r="C21" s="7"/>
      <c r="D21" s="268">
        <f>IF(D19&gt;D20,((D19-D20)/D20),0)</f>
        <v>0</v>
      </c>
      <c r="E21" s="278">
        <f t="shared" ref="E21" si="0">IF(E8&gt;E18,((E8-E18)/E18),0)</f>
        <v>0</v>
      </c>
      <c r="F21" s="33">
        <f>IF(D19&gt;C20,"Over",0)</f>
        <v>0</v>
      </c>
      <c r="G21" s="7"/>
      <c r="H21" s="7"/>
      <c r="I21" s="50"/>
      <c r="J21" s="7"/>
      <c r="K21" s="7"/>
      <c r="L21" s="13"/>
      <c r="M21" s="13"/>
      <c r="N21" s="13"/>
      <c r="O21" s="7"/>
      <c r="P21" s="268">
        <f>IF(P19&gt;O20,((P19-O20)/O20),0)</f>
        <v>0</v>
      </c>
      <c r="Q21" s="268"/>
      <c r="R21" s="88">
        <f>IF(P19&gt;O20,"Over",0)</f>
        <v>0</v>
      </c>
      <c r="S21" s="7"/>
      <c r="U21" s="7"/>
      <c r="V21" s="7"/>
    </row>
    <row r="22" spans="1:31" hidden="1" x14ac:dyDescent="0.3">
      <c r="B22" s="7"/>
      <c r="C22" s="7"/>
      <c r="D22" s="84"/>
      <c r="E22" s="84"/>
      <c r="F22" s="33"/>
      <c r="G22" s="7"/>
      <c r="H22" s="7"/>
      <c r="I22" s="50"/>
      <c r="J22" s="7"/>
      <c r="K22" s="7"/>
      <c r="L22" s="13"/>
      <c r="M22" s="13"/>
      <c r="N22" s="13"/>
      <c r="O22" s="7"/>
      <c r="P22" s="84"/>
      <c r="Q22" s="84"/>
      <c r="R22" s="33"/>
      <c r="S22" s="7"/>
      <c r="T22" s="7"/>
      <c r="U22" s="7"/>
      <c r="V22" s="7"/>
    </row>
    <row r="23" spans="1:31" ht="15.95" hidden="1" x14ac:dyDescent="0.35">
      <c r="B23" s="13"/>
      <c r="C23" s="7"/>
      <c r="D23" s="68"/>
      <c r="E23" s="68"/>
      <c r="F23" s="71"/>
      <c r="G23" s="71"/>
      <c r="H23" s="71"/>
      <c r="I23" s="71"/>
      <c r="J23" s="71"/>
      <c r="K23" s="71"/>
      <c r="L23" s="71"/>
      <c r="M23" s="71"/>
      <c r="O23" s="71"/>
      <c r="P23" s="71"/>
      <c r="Q23" s="71"/>
      <c r="R23" s="71"/>
      <c r="S23" s="71"/>
      <c r="T23" s="71"/>
      <c r="U23" s="71"/>
      <c r="V23" s="68"/>
    </row>
    <row r="24" spans="1:31" ht="16.25" hidden="1" customHeight="1" x14ac:dyDescent="0.35">
      <c r="B24" s="13"/>
      <c r="C24" s="7"/>
      <c r="D24" s="68"/>
      <c r="E24" s="68"/>
      <c r="F24" s="71"/>
      <c r="G24" s="71"/>
      <c r="H24" s="71"/>
      <c r="I24" s="71"/>
      <c r="J24" s="282">
        <f>SUM(D12:R12)</f>
        <v>0</v>
      </c>
      <c r="K24" s="282"/>
      <c r="L24" s="283">
        <f>ROUND(J24,0)</f>
        <v>0</v>
      </c>
      <c r="M24" s="283"/>
      <c r="O24" s="71"/>
      <c r="P24" s="71"/>
      <c r="Q24" s="71"/>
      <c r="R24" s="71"/>
      <c r="S24" s="71"/>
      <c r="T24" s="71"/>
      <c r="U24" s="71"/>
      <c r="V24" s="68"/>
    </row>
    <row r="25" spans="1:31" ht="15.95" x14ac:dyDescent="0.35">
      <c r="A25" s="108" t="s">
        <v>17</v>
      </c>
      <c r="B25" s="106"/>
      <c r="C25" s="111"/>
      <c r="D25" s="111"/>
      <c r="E25" s="112"/>
      <c r="F25" s="82"/>
      <c r="G25" s="82"/>
      <c r="H25" s="82"/>
      <c r="I25" s="255">
        <f>IF(B5&gt;0,B5+H5+N5+T5,0)</f>
        <v>0</v>
      </c>
      <c r="J25" s="255"/>
      <c r="K25" s="255"/>
      <c r="L25" s="255"/>
      <c r="M25" s="255"/>
      <c r="N25" s="52"/>
      <c r="O25" s="82"/>
      <c r="P25" s="82"/>
      <c r="Q25" s="76"/>
      <c r="T25" s="2"/>
      <c r="U25" s="71"/>
      <c r="V25" s="71"/>
    </row>
    <row r="26" spans="1:31" ht="15.95" x14ac:dyDescent="0.35">
      <c r="A26" s="108" t="s">
        <v>18</v>
      </c>
      <c r="B26" s="106"/>
      <c r="C26" s="111"/>
      <c r="D26" s="111"/>
      <c r="E26" s="113"/>
      <c r="F26" s="111"/>
      <c r="G26" s="114"/>
      <c r="H26" s="115"/>
      <c r="I26" s="274" t="str">
        <f>IF(L24&gt;0,VLOOKUP(L24,TotalAxles,4,FALSE),"")</f>
        <v/>
      </c>
      <c r="J26" s="275"/>
      <c r="K26" s="275"/>
      <c r="L26" s="275"/>
      <c r="M26" s="279"/>
      <c r="N26" s="70"/>
      <c r="O26" s="68"/>
      <c r="P26" s="68"/>
      <c r="Q26" s="68"/>
      <c r="U26" s="68"/>
      <c r="V26" s="68"/>
    </row>
    <row r="27" spans="1:31" ht="15.95" x14ac:dyDescent="0.35">
      <c r="C27" s="3"/>
      <c r="D27" s="3"/>
      <c r="E27" s="3"/>
      <c r="F27" s="3"/>
      <c r="G27" s="3"/>
      <c r="H27" s="3"/>
      <c r="I27" s="83" t="str">
        <f>I26</f>
        <v/>
      </c>
      <c r="J27" s="280">
        <f>IF(I25&gt;I27,((I25-I27)/I27),0)</f>
        <v>0</v>
      </c>
      <c r="K27" s="280"/>
      <c r="L27" s="89">
        <f>IF(I25&gt;I26,"Over",0)</f>
        <v>0</v>
      </c>
      <c r="M27" s="3"/>
      <c r="N27" s="3"/>
      <c r="O27" s="3"/>
      <c r="P27" s="3"/>
      <c r="Q27" s="3"/>
      <c r="U27" s="3"/>
      <c r="V27" s="3"/>
    </row>
    <row r="28" spans="1:31" ht="4.8499999999999996" customHeight="1" x14ac:dyDescent="0.35">
      <c r="C28" s="3"/>
      <c r="D28" s="3"/>
      <c r="E28" s="3"/>
      <c r="F28" s="3"/>
      <c r="G28" s="3"/>
      <c r="H28" s="3"/>
      <c r="I28" s="83"/>
      <c r="J28" s="99"/>
      <c r="K28" s="99"/>
      <c r="L28" s="12"/>
      <c r="M28" s="3"/>
      <c r="N28" s="3"/>
      <c r="O28" s="3"/>
      <c r="P28" s="3"/>
      <c r="Q28" s="3"/>
      <c r="U28" s="3"/>
      <c r="V28" s="3"/>
    </row>
    <row r="29" spans="1:31" ht="15.95" hidden="1" x14ac:dyDescent="0.35">
      <c r="A29" s="132" t="s">
        <v>27</v>
      </c>
      <c r="B29" s="271"/>
      <c r="C29" s="272"/>
      <c r="D29" s="272"/>
      <c r="E29" s="272"/>
      <c r="F29" s="272"/>
      <c r="G29" s="272"/>
      <c r="H29" s="272"/>
      <c r="I29" s="272"/>
      <c r="J29" s="272"/>
      <c r="K29" s="272"/>
      <c r="L29" s="273"/>
    </row>
    <row r="30" spans="1:31" ht="18" hidden="1" customHeight="1" x14ac:dyDescent="0.35">
      <c r="A30" s="131" t="s">
        <v>21</v>
      </c>
      <c r="AE30" s="2"/>
    </row>
    <row r="31" spans="1:31" ht="14.45" hidden="1" customHeight="1" x14ac:dyDescent="0.3">
      <c r="A31" s="256" t="str">
        <f>IF($B$29&gt;0,VLOOKUP($B$29,conditions,2,FALSE),"")</f>
        <v/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8"/>
      <c r="AE31" s="2"/>
    </row>
    <row r="32" spans="1:31" ht="14.45" hidden="1" customHeight="1" x14ac:dyDescent="0.3">
      <c r="A32" s="259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1"/>
      <c r="AE32" s="168"/>
    </row>
    <row r="33" spans="1:31" ht="14.45" hidden="1" customHeight="1" x14ac:dyDescent="0.3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1"/>
      <c r="AE33" s="187"/>
    </row>
    <row r="34" spans="1:31" ht="17.45" hidden="1" customHeight="1" x14ac:dyDescent="0.3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4"/>
    </row>
    <row r="35" spans="1:31" hidden="1" x14ac:dyDescent="0.3">
      <c r="A35" s="181" t="str">
        <f>IF($B$29&gt;0,VLOOKUP($B$29,conditions,2,FALSE),"")</f>
        <v/>
      </c>
    </row>
  </sheetData>
  <sheetProtection sheet="1" objects="1" scenarios="1" selectLockedCells="1"/>
  <mergeCells count="24">
    <mergeCell ref="V1:X1"/>
    <mergeCell ref="V2:X2"/>
    <mergeCell ref="B1:L1"/>
    <mergeCell ref="P19:R19"/>
    <mergeCell ref="J24:K24"/>
    <mergeCell ref="L24:M24"/>
    <mergeCell ref="D20:F20"/>
    <mergeCell ref="P20:R20"/>
    <mergeCell ref="D21:E21"/>
    <mergeCell ref="P21:Q21"/>
    <mergeCell ref="B29:L29"/>
    <mergeCell ref="A31:X34"/>
    <mergeCell ref="I26:M26"/>
    <mergeCell ref="J27:K27"/>
    <mergeCell ref="B5:C5"/>
    <mergeCell ref="H5:I5"/>
    <mergeCell ref="N5:O5"/>
    <mergeCell ref="T5:U5"/>
    <mergeCell ref="B15:C15"/>
    <mergeCell ref="H15:I15"/>
    <mergeCell ref="N15:O15"/>
    <mergeCell ref="T15:U15"/>
    <mergeCell ref="I25:M25"/>
    <mergeCell ref="D19:F19"/>
  </mergeCells>
  <conditionalFormatting sqref="T5 N5">
    <cfRule type="cellIs" dxfId="163" priority="45" operator="greaterThan">
      <formula>23000</formula>
    </cfRule>
  </conditionalFormatting>
  <conditionalFormatting sqref="B18">
    <cfRule type="cellIs" dxfId="162" priority="43" operator="greaterThan">
      <formula>0</formula>
    </cfRule>
    <cfRule type="expression" dxfId="161" priority="44">
      <formula>+C5&gt;C15</formula>
    </cfRule>
    <cfRule type="expression" dxfId="160" priority="49">
      <formula>IF($B$18&gt;0.1%,"")</formula>
    </cfRule>
  </conditionalFormatting>
  <conditionalFormatting sqref="H18">
    <cfRule type="cellIs" dxfId="159" priority="42" operator="greaterThan">
      <formula>0</formula>
    </cfRule>
  </conditionalFormatting>
  <conditionalFormatting sqref="I18 O18">
    <cfRule type="expression" dxfId="158" priority="53">
      <formula>+H5&gt;H15</formula>
    </cfRule>
    <cfRule type="expression" dxfId="157" priority="54">
      <formula>IF($B$18&gt;0.1%,"")</formula>
    </cfRule>
  </conditionalFormatting>
  <conditionalFormatting sqref="C18">
    <cfRule type="expression" dxfId="156" priority="55">
      <formula>+B5&gt;B15</formula>
    </cfRule>
    <cfRule type="expression" dxfId="155" priority="56">
      <formula>IF($B$18&gt;0.1%,"")</formula>
    </cfRule>
  </conditionalFormatting>
  <conditionalFormatting sqref="U18">
    <cfRule type="expression" dxfId="154" priority="40">
      <formula>+T5&gt;T15</formula>
    </cfRule>
    <cfRule type="expression" dxfId="153" priority="41">
      <formula>IF($B$18&gt;0.1%,"")</formula>
    </cfRule>
  </conditionalFormatting>
  <conditionalFormatting sqref="N18 T18">
    <cfRule type="expression" dxfId="152" priority="38">
      <formula>+O5&gt;O15</formula>
    </cfRule>
    <cfRule type="expression" dxfId="151" priority="39">
      <formula>IF(N18&gt;0.1%,"")</formula>
    </cfRule>
  </conditionalFormatting>
  <conditionalFormatting sqref="N18 T18">
    <cfRule type="cellIs" dxfId="150" priority="37" operator="greaterThan">
      <formula>0</formula>
    </cfRule>
  </conditionalFormatting>
  <conditionalFormatting sqref="V18">
    <cfRule type="expression" dxfId="149" priority="154">
      <formula>IF($B$18&gt;0.1%,"")</formula>
    </cfRule>
  </conditionalFormatting>
  <conditionalFormatting sqref="B5 H5">
    <cfRule type="cellIs" dxfId="148" priority="7" operator="greaterThan">
      <formula>23000</formula>
    </cfRule>
  </conditionalFormatting>
  <conditionalFormatting sqref="L27:L28">
    <cfRule type="expression" dxfId="147" priority="172">
      <formula>+I25&gt;I26</formula>
    </cfRule>
    <cfRule type="expression" dxfId="146" priority="173">
      <formula>IF(J27&gt;0.1%,"")</formula>
    </cfRule>
  </conditionalFormatting>
  <conditionalFormatting sqref="D21:D22 P21:P22 J27:J28">
    <cfRule type="cellIs" dxfId="145" priority="174" operator="greaterThan">
      <formula>0</formula>
    </cfRule>
    <cfRule type="expression" dxfId="144" priority="176">
      <formula>IF($D$21&gt;0.1%,"")</formula>
    </cfRule>
  </conditionalFormatting>
  <conditionalFormatting sqref="F21:F22 R21:R22">
    <cfRule type="expression" dxfId="143" priority="177">
      <formula>+D19&gt;C20</formula>
    </cfRule>
    <cfRule type="expression" dxfId="142" priority="178">
      <formula>IF(D21&gt;0.1%,"")</formula>
    </cfRule>
  </conditionalFormatting>
  <conditionalFormatting sqref="D19:F19">
    <cfRule type="cellIs" dxfId="141" priority="6" operator="greaterThan">
      <formula>$D$20</formula>
    </cfRule>
  </conditionalFormatting>
  <conditionalFormatting sqref="P19:R19">
    <cfRule type="cellIs" dxfId="140" priority="5" operator="greaterThan">
      <formula>$P$20</formula>
    </cfRule>
  </conditionalFormatting>
  <conditionalFormatting sqref="I25:M25">
    <cfRule type="cellIs" dxfId="139" priority="4" operator="greaterThan">
      <formula>$I$26</formula>
    </cfRule>
  </conditionalFormatting>
  <printOptions horizontalCentered="1"/>
  <pageMargins left="0.2" right="0.2" top="0.5" bottom="0.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B29:L29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43"/>
  <sheetViews>
    <sheetView showGridLines="0" showZeros="0" topLeftCell="A3" zoomScaleNormal="100" workbookViewId="0">
      <selection activeCell="B7" sqref="B7:C7"/>
    </sheetView>
  </sheetViews>
  <sheetFormatPr defaultRowHeight="14.3" x14ac:dyDescent="0.3"/>
  <cols>
    <col min="1" max="1" width="27.59765625" bestFit="1" customWidth="1"/>
    <col min="2" max="3" width="4.796875" customWidth="1"/>
    <col min="4" max="4" width="4.69921875" customWidth="1"/>
    <col min="5" max="5" width="1.796875" customWidth="1"/>
    <col min="6" max="6" width="4.69921875" customWidth="1"/>
    <col min="7" max="7" width="1.796875" bestFit="1" customWidth="1"/>
    <col min="8" max="8" width="4.8984375" customWidth="1"/>
    <col min="9" max="9" width="4.796875" customWidth="1"/>
    <col min="10" max="10" width="4.3984375" customWidth="1"/>
    <col min="11" max="11" width="1.8984375" customWidth="1"/>
    <col min="12" max="12" width="4.19921875" customWidth="1"/>
    <col min="13" max="13" width="1.796875" bestFit="1" customWidth="1"/>
    <col min="14" max="14" width="4.8984375" customWidth="1"/>
    <col min="15" max="15" width="4.796875" customWidth="1"/>
    <col min="16" max="16" width="4.69921875" customWidth="1"/>
    <col min="17" max="17" width="1.796875" customWidth="1"/>
    <col min="18" max="18" width="4.69921875" customWidth="1"/>
    <col min="19" max="19" width="1.796875" bestFit="1" customWidth="1"/>
    <col min="20" max="21" width="4.796875" customWidth="1"/>
    <col min="22" max="22" width="4.69921875" customWidth="1"/>
    <col min="23" max="23" width="1.796875" customWidth="1"/>
    <col min="24" max="24" width="4.69921875" customWidth="1"/>
    <col min="25" max="25" width="2" customWidth="1"/>
    <col min="26" max="27" width="4.796875" customWidth="1"/>
    <col min="28" max="28" width="3.296875" style="141" customWidth="1"/>
    <col min="29" max="29" width="1.796875" style="141" customWidth="1"/>
    <col min="30" max="30" width="2.796875" style="141" customWidth="1"/>
    <col min="31" max="33" width="8.8984375" style="141"/>
  </cols>
  <sheetData>
    <row r="1" spans="1:33" ht="18.55" hidden="1" customHeight="1" x14ac:dyDescent="0.35">
      <c r="A1" s="123" t="s">
        <v>19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141"/>
      <c r="M1" s="138"/>
      <c r="N1" s="138"/>
      <c r="O1" s="153"/>
      <c r="P1" s="189"/>
      <c r="Q1" s="189"/>
      <c r="R1" s="190" t="s">
        <v>20</v>
      </c>
      <c r="S1" s="189"/>
      <c r="T1" s="189"/>
      <c r="U1" s="141"/>
      <c r="V1" s="281"/>
      <c r="W1" s="281"/>
      <c r="X1" s="281"/>
      <c r="Y1" s="281"/>
      <c r="Z1" s="281"/>
      <c r="AA1" s="281"/>
      <c r="AB1" s="153"/>
    </row>
    <row r="2" spans="1:33" ht="22.85" hidden="1" customHeight="1" x14ac:dyDescent="0.35">
      <c r="A2" s="136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38"/>
      <c r="M2" s="138"/>
      <c r="N2" s="138"/>
      <c r="O2" s="138"/>
      <c r="P2" s="138"/>
      <c r="Q2" s="138"/>
      <c r="R2" s="188" t="s">
        <v>35</v>
      </c>
      <c r="S2" s="138"/>
      <c r="T2" s="141"/>
      <c r="U2" s="136"/>
      <c r="V2" s="291"/>
      <c r="W2" s="291"/>
      <c r="X2" s="291"/>
      <c r="Y2" s="291"/>
      <c r="Z2" s="291"/>
      <c r="AA2" s="291"/>
      <c r="AB2" s="140"/>
    </row>
    <row r="3" spans="1:33" ht="10.199999999999999" customHeight="1" x14ac:dyDescent="0.35">
      <c r="A3" s="136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38"/>
      <c r="M3" s="138"/>
      <c r="N3" s="138"/>
      <c r="O3" s="138"/>
      <c r="P3" s="138"/>
      <c r="Q3" s="138"/>
      <c r="R3" s="138"/>
      <c r="S3" s="138"/>
      <c r="T3" s="188"/>
      <c r="U3" s="136"/>
      <c r="V3" s="136"/>
      <c r="W3" s="136"/>
      <c r="X3" s="136"/>
      <c r="Y3" s="139"/>
      <c r="Z3" s="140"/>
      <c r="AA3" s="140"/>
      <c r="AB3" s="140"/>
    </row>
    <row r="4" spans="1:33" ht="26.4" customHeight="1" x14ac:dyDescent="0.7">
      <c r="A4" s="141"/>
      <c r="B4" s="142" t="s">
        <v>24</v>
      </c>
      <c r="C4" s="141"/>
      <c r="D4" s="141"/>
      <c r="E4" s="141"/>
      <c r="F4" s="141"/>
      <c r="G4" s="141"/>
      <c r="H4" s="141"/>
      <c r="I4" s="141"/>
      <c r="J4" s="141"/>
      <c r="K4" s="141"/>
      <c r="L4" s="142"/>
      <c r="M4" s="142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51" t="s">
        <v>0</v>
      </c>
      <c r="Y4" s="144"/>
      <c r="Z4" s="144"/>
      <c r="AA4" s="145">
        <f>SUM(D12:AA12)</f>
        <v>0</v>
      </c>
    </row>
    <row r="5" spans="1:33" ht="21.6" customHeight="1" x14ac:dyDescent="0.7">
      <c r="A5" s="141"/>
      <c r="B5" s="141"/>
      <c r="C5" s="142"/>
      <c r="D5" s="141"/>
      <c r="E5" s="141"/>
      <c r="F5" s="141"/>
      <c r="G5" s="141"/>
      <c r="H5" s="141"/>
      <c r="I5" s="141"/>
      <c r="J5" s="141"/>
      <c r="K5" s="141"/>
      <c r="L5" s="142"/>
      <c r="M5" s="142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284" t="s">
        <v>1</v>
      </c>
      <c r="Y5" s="285"/>
      <c r="Z5" s="285"/>
      <c r="AA5" s="152">
        <f>ROUND(AA14,0)</f>
        <v>0</v>
      </c>
    </row>
    <row r="6" spans="1:33" ht="6.05" customHeight="1" x14ac:dyDescent="0.7">
      <c r="A6" s="141"/>
      <c r="B6" s="141"/>
      <c r="C6" s="141"/>
      <c r="D6" s="141"/>
      <c r="E6" s="141"/>
      <c r="F6" s="141"/>
      <c r="G6" s="141"/>
      <c r="H6" s="141"/>
      <c r="I6" s="141"/>
      <c r="J6" s="142"/>
      <c r="K6" s="142"/>
      <c r="L6" s="142"/>
      <c r="M6" s="142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</row>
    <row r="7" spans="1:33" ht="15" customHeight="1" x14ac:dyDescent="0.35">
      <c r="A7" s="240" t="s">
        <v>41</v>
      </c>
      <c r="B7" s="242"/>
      <c r="C7" s="243"/>
      <c r="D7" s="3"/>
      <c r="E7" s="3"/>
      <c r="F7" s="3"/>
      <c r="G7" s="3"/>
      <c r="H7" s="242"/>
      <c r="I7" s="243"/>
      <c r="J7" s="3"/>
      <c r="K7" s="3"/>
      <c r="L7" s="3"/>
      <c r="M7" s="3"/>
      <c r="N7" s="242"/>
      <c r="O7" s="243"/>
      <c r="P7" s="3"/>
      <c r="Q7" s="3"/>
      <c r="R7" s="3"/>
      <c r="S7" s="3"/>
      <c r="T7" s="242"/>
      <c r="U7" s="243"/>
      <c r="V7" s="3"/>
      <c r="W7" s="3"/>
      <c r="X7" s="3"/>
      <c r="Z7" s="242"/>
      <c r="AA7" s="243"/>
      <c r="AB7" s="138"/>
    </row>
    <row r="8" spans="1:33" ht="6.6" customHeight="1" x14ac:dyDescent="0.35">
      <c r="B8" s="6"/>
      <c r="C8" s="6"/>
      <c r="D8" s="6"/>
      <c r="E8" s="6"/>
      <c r="F8" s="6"/>
      <c r="G8" s="6"/>
      <c r="H8" s="6"/>
      <c r="I8" s="6"/>
      <c r="J8" s="9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38"/>
    </row>
    <row r="9" spans="1:33" ht="4.3" customHeight="1" x14ac:dyDescent="0.3">
      <c r="B9" s="7"/>
      <c r="C9" s="7"/>
      <c r="D9" s="7"/>
      <c r="E9" s="7"/>
      <c r="F9" s="7"/>
      <c r="G9" s="7"/>
      <c r="H9" s="7"/>
      <c r="I9" s="7"/>
      <c r="J9" s="9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154"/>
    </row>
    <row r="10" spans="1:33" ht="14.85" thickBot="1" x14ac:dyDescent="0.35">
      <c r="J10" s="92"/>
      <c r="K10" s="93"/>
      <c r="L10" s="93"/>
      <c r="M10" s="93"/>
      <c r="N10" s="93"/>
      <c r="Z10" s="2"/>
    </row>
    <row r="11" spans="1:33" x14ac:dyDescent="0.3">
      <c r="Z11" s="2"/>
      <c r="AG11" s="161"/>
    </row>
    <row r="12" spans="1:33" x14ac:dyDescent="0.3">
      <c r="C12" s="1"/>
      <c r="D12" s="30">
        <f>IF(D13&gt;0,2,0)</f>
        <v>0</v>
      </c>
      <c r="I12" s="1"/>
      <c r="J12" s="30">
        <f>IF(J13&gt;0,1,0)</f>
        <v>0</v>
      </c>
      <c r="K12" s="2"/>
      <c r="L12" s="2"/>
      <c r="M12" s="2"/>
      <c r="N12" s="5"/>
      <c r="O12" s="1"/>
      <c r="P12" s="30">
        <f>IF(P13&gt;0,1,0)</f>
        <v>0</v>
      </c>
      <c r="Q12" s="2"/>
      <c r="T12" s="5"/>
      <c r="U12" s="1"/>
      <c r="V12" s="30">
        <f>IF(V13&gt;0,1,0)</f>
        <v>0</v>
      </c>
      <c r="W12" s="2"/>
      <c r="Y12" s="2"/>
      <c r="Z12" s="2"/>
      <c r="AA12" s="1"/>
      <c r="AB12" s="155"/>
    </row>
    <row r="13" spans="1:33" ht="17.45" customHeight="1" x14ac:dyDescent="0.3">
      <c r="A13" s="241" t="s">
        <v>42</v>
      </c>
      <c r="C13" s="1"/>
      <c r="D13" s="195"/>
      <c r="E13" s="32" t="s">
        <v>15</v>
      </c>
      <c r="F13" s="195"/>
      <c r="G13" s="32" t="s">
        <v>16</v>
      </c>
      <c r="H13" s="8"/>
      <c r="I13" s="33"/>
      <c r="J13" s="195"/>
      <c r="K13" s="32" t="s">
        <v>15</v>
      </c>
      <c r="L13" s="195"/>
      <c r="M13" s="32" t="s">
        <v>16</v>
      </c>
      <c r="N13" s="9"/>
      <c r="O13" s="33"/>
      <c r="P13" s="195"/>
      <c r="Q13" s="32" t="s">
        <v>15</v>
      </c>
      <c r="R13" s="195"/>
      <c r="S13" s="32" t="s">
        <v>16</v>
      </c>
      <c r="T13" s="9"/>
      <c r="U13" s="33"/>
      <c r="V13" s="195"/>
      <c r="W13" s="32" t="s">
        <v>15</v>
      </c>
      <c r="X13" s="195"/>
      <c r="Y13" s="32" t="s">
        <v>16</v>
      </c>
      <c r="Z13" s="32"/>
      <c r="AA13" s="33"/>
      <c r="AB13" s="156"/>
    </row>
    <row r="14" spans="1:33" ht="19.8" hidden="1" customHeight="1" x14ac:dyDescent="0.3">
      <c r="A14" s="103"/>
      <c r="B14" s="2"/>
      <c r="C14" s="2"/>
      <c r="D14" s="35">
        <f>+D13</f>
        <v>0</v>
      </c>
      <c r="E14" s="35"/>
      <c r="F14" s="42">
        <f>+F13/12</f>
        <v>0</v>
      </c>
      <c r="G14" s="35"/>
      <c r="H14" s="35"/>
      <c r="I14" s="35"/>
      <c r="J14" s="35">
        <f>+J13</f>
        <v>0</v>
      </c>
      <c r="K14" s="35"/>
      <c r="L14" s="35">
        <f>+L13/12</f>
        <v>0</v>
      </c>
      <c r="M14" s="35"/>
      <c r="N14" s="35"/>
      <c r="O14" s="35"/>
      <c r="P14" s="35">
        <f>+P13</f>
        <v>0</v>
      </c>
      <c r="Q14" s="35"/>
      <c r="R14" s="35">
        <f>+R13/12</f>
        <v>0</v>
      </c>
      <c r="S14" s="35"/>
      <c r="T14" s="35"/>
      <c r="U14" s="35"/>
      <c r="V14" s="35">
        <f>+V13</f>
        <v>0</v>
      </c>
      <c r="W14" s="35"/>
      <c r="X14" s="35">
        <f>+X13/12</f>
        <v>0</v>
      </c>
      <c r="Y14" s="35"/>
      <c r="Z14" s="35"/>
      <c r="AA14" s="31">
        <f>SUM(D$14:Z$14)</f>
        <v>0</v>
      </c>
      <c r="AB14" s="157"/>
      <c r="AC14" s="158"/>
    </row>
    <row r="15" spans="1:33" ht="11.95" hidden="1" customHeight="1" x14ac:dyDescent="0.35">
      <c r="A15" s="103"/>
      <c r="B15" s="2"/>
      <c r="C15" s="2"/>
      <c r="D15" s="11"/>
      <c r="E15" s="38">
        <f>IF(F14&gt;0.49,1+D14,D14)</f>
        <v>0</v>
      </c>
      <c r="F15" s="11"/>
      <c r="G15" s="11"/>
      <c r="H15" s="2"/>
      <c r="I15" s="2"/>
      <c r="J15" s="11"/>
      <c r="K15" s="38">
        <f>IF(L14&gt;0.49,1+J14,J14)</f>
        <v>0</v>
      </c>
      <c r="L15" s="11"/>
      <c r="M15" s="11"/>
      <c r="N15" s="2"/>
      <c r="O15" s="2"/>
      <c r="P15" s="12"/>
      <c r="Q15" s="38">
        <f>IF(R14&gt;0.49,1+P14,P14)</f>
        <v>0</v>
      </c>
      <c r="R15" s="11"/>
      <c r="S15" s="11"/>
      <c r="T15" s="2"/>
      <c r="U15" s="2"/>
      <c r="V15" s="12"/>
      <c r="W15" s="38">
        <f>IF(X14&gt;0.49,1+V14,V14)</f>
        <v>0</v>
      </c>
      <c r="X15" s="11"/>
      <c r="Y15" s="41"/>
      <c r="Z15" s="41"/>
      <c r="AA15" s="41"/>
      <c r="AB15" s="159"/>
    </row>
    <row r="16" spans="1:33" ht="7.85" customHeight="1" x14ac:dyDescent="0.35">
      <c r="A16" s="103"/>
      <c r="C16" s="21"/>
      <c r="D16" s="20"/>
      <c r="E16" s="39"/>
      <c r="F16" s="20"/>
      <c r="G16" s="20"/>
      <c r="H16" s="13"/>
      <c r="I16" s="21"/>
      <c r="J16" s="19"/>
      <c r="K16" s="40"/>
      <c r="L16" s="19"/>
      <c r="M16" s="19"/>
      <c r="N16" s="7"/>
      <c r="O16" s="21"/>
      <c r="P16" s="29"/>
      <c r="Q16" s="40"/>
      <c r="R16" s="19"/>
      <c r="S16" s="19"/>
      <c r="T16" s="7"/>
      <c r="U16" s="21"/>
      <c r="V16" s="29"/>
      <c r="W16" s="40"/>
      <c r="X16" s="19"/>
      <c r="Y16" s="41"/>
      <c r="Z16" s="41"/>
      <c r="AA16" s="51"/>
      <c r="AB16" s="159"/>
    </row>
    <row r="17" spans="1:28" ht="14.45" customHeight="1" x14ac:dyDescent="0.35">
      <c r="A17" s="108" t="s">
        <v>18</v>
      </c>
      <c r="B17" s="253">
        <v>23000</v>
      </c>
      <c r="C17" s="254"/>
      <c r="D17" s="13"/>
      <c r="E17" s="13"/>
      <c r="F17" s="14"/>
      <c r="G17" s="14"/>
      <c r="H17" s="253">
        <v>23000</v>
      </c>
      <c r="I17" s="254"/>
      <c r="J17" s="7"/>
      <c r="K17" s="7"/>
      <c r="L17" s="14"/>
      <c r="M17" s="14"/>
      <c r="N17" s="253">
        <v>23000</v>
      </c>
      <c r="O17" s="254"/>
      <c r="P17" s="7"/>
      <c r="Q17" s="7"/>
      <c r="R17" s="14"/>
      <c r="S17" s="14"/>
      <c r="T17" s="253">
        <v>23000</v>
      </c>
      <c r="U17" s="254"/>
      <c r="V17" s="7"/>
      <c r="W17" s="7"/>
      <c r="X17" s="14"/>
      <c r="Y17" s="41"/>
      <c r="Z17" s="253">
        <v>23000</v>
      </c>
      <c r="AA17" s="254"/>
      <c r="AB17" s="160"/>
    </row>
    <row r="18" spans="1:28" ht="14.45" hidden="1" customHeight="1" x14ac:dyDescent="0.3">
      <c r="A18" s="103"/>
      <c r="B18" s="13"/>
      <c r="C18" s="16"/>
      <c r="D18" s="13"/>
      <c r="E18" s="13"/>
      <c r="F18" s="13"/>
      <c r="G18" s="13"/>
      <c r="H18" s="23"/>
      <c r="I18" s="13"/>
      <c r="J18" s="7"/>
      <c r="K18" s="7"/>
      <c r="L18" s="13"/>
      <c r="M18" s="13"/>
      <c r="N18" s="15"/>
      <c r="O18" s="16"/>
      <c r="P18" s="13"/>
      <c r="Q18" s="13"/>
      <c r="R18" s="13"/>
      <c r="S18" s="13"/>
      <c r="T18" s="13"/>
      <c r="U18" s="16"/>
      <c r="V18" s="13"/>
      <c r="W18" s="13"/>
      <c r="X18" s="13"/>
      <c r="Y18" s="13"/>
      <c r="Z18" s="13"/>
      <c r="AA18" s="16"/>
      <c r="AB18" s="154"/>
    </row>
    <row r="19" spans="1:28" ht="14.45" hidden="1" customHeight="1" x14ac:dyDescent="0.3">
      <c r="A19" s="103"/>
      <c r="B19" s="46"/>
      <c r="C19" s="45"/>
      <c r="D19" s="13"/>
      <c r="E19" s="13"/>
      <c r="F19" s="13"/>
      <c r="G19" s="13"/>
      <c r="H19" s="18"/>
      <c r="I19" s="13"/>
      <c r="J19" s="7"/>
      <c r="K19" s="7"/>
      <c r="L19" s="13"/>
      <c r="M19" s="13"/>
      <c r="N19" s="7"/>
      <c r="O19" s="17"/>
      <c r="P19" s="13"/>
      <c r="Q19" s="13"/>
      <c r="R19" s="13"/>
      <c r="S19" s="13"/>
      <c r="T19" s="13"/>
      <c r="U19" s="17"/>
      <c r="V19" s="13"/>
      <c r="W19" s="13"/>
      <c r="X19" s="13"/>
      <c r="Y19" s="13"/>
      <c r="Z19" s="13"/>
      <c r="AA19" s="17"/>
      <c r="AB19" s="154"/>
    </row>
    <row r="20" spans="1:28" ht="15" customHeight="1" x14ac:dyDescent="0.3">
      <c r="A20" s="103"/>
      <c r="B20" s="47">
        <f>IF(B7&gt;B17,((B7-B17)/B17),0)</f>
        <v>0</v>
      </c>
      <c r="C20" s="48">
        <f>IF(B7&gt;B17,"Over",0)</f>
        <v>0</v>
      </c>
      <c r="D20" s="13"/>
      <c r="E20" s="13"/>
      <c r="H20" s="47">
        <f>IF(H7&gt;H17,((H7-H17)/H17),0)</f>
        <v>0</v>
      </c>
      <c r="I20" s="48">
        <f>IF(H7&gt;H17,"Over",0)</f>
        <v>0</v>
      </c>
      <c r="J20" s="7"/>
      <c r="K20" s="7"/>
      <c r="L20" s="13"/>
      <c r="M20" s="13"/>
      <c r="N20" s="47">
        <f>IF(N7&gt;N17,((N7-N17)/N17),0)</f>
        <v>0</v>
      </c>
      <c r="O20" s="48">
        <f>IF(N7&gt;N17,"Over",0)</f>
        <v>0</v>
      </c>
      <c r="P20" s="13"/>
      <c r="Q20" s="13"/>
      <c r="R20" s="13"/>
      <c r="S20" s="13"/>
      <c r="T20" s="47">
        <f>IF(T7&gt;T17,((T7-T17)/T17),0)</f>
        <v>0</v>
      </c>
      <c r="U20" s="48">
        <f>IF(T7&gt;T17,"Over",0)</f>
        <v>0</v>
      </c>
      <c r="V20" s="13"/>
      <c r="W20" s="13"/>
      <c r="X20" s="13"/>
      <c r="Y20" s="13"/>
      <c r="Z20" s="47">
        <f>IF(Z7&gt;Z17,((Z7-Z17)/Z17),0)</f>
        <v>0</v>
      </c>
      <c r="AA20" s="48">
        <f>IF(Z7&gt;Z17,"Over",0)</f>
        <v>0</v>
      </c>
      <c r="AB20" s="162"/>
    </row>
    <row r="21" spans="1:28" ht="15.95" x14ac:dyDescent="0.35">
      <c r="A21" s="108" t="s">
        <v>17</v>
      </c>
      <c r="B21" s="109"/>
      <c r="C21" s="21"/>
      <c r="D21" s="266">
        <f>IF(H7&gt;0,B7+H7,0)</f>
        <v>0</v>
      </c>
      <c r="E21" s="266"/>
      <c r="F21" s="266"/>
      <c r="G21" s="24"/>
      <c r="H21" s="22"/>
      <c r="I21" s="13"/>
      <c r="J21" s="7"/>
      <c r="K21" s="7"/>
      <c r="L21" s="13"/>
      <c r="M21" s="13"/>
      <c r="N21" s="7"/>
      <c r="O21" s="21"/>
      <c r="P21" s="266">
        <f>IF(T7&gt;0,N7+T7,0)</f>
        <v>0</v>
      </c>
      <c r="Q21" s="266"/>
      <c r="R21" s="266"/>
      <c r="S21" s="24"/>
      <c r="T21" s="22"/>
      <c r="U21" s="21"/>
      <c r="V21" s="266">
        <f>IF(T7&gt;0,T7+Z7,0)</f>
        <v>0</v>
      </c>
      <c r="W21" s="266"/>
      <c r="X21" s="266"/>
      <c r="Y21" s="24"/>
      <c r="Z21" s="22"/>
      <c r="AA21" s="17"/>
      <c r="AB21" s="154"/>
    </row>
    <row r="22" spans="1:28" ht="15.95" x14ac:dyDescent="0.35">
      <c r="A22" s="108" t="s">
        <v>18</v>
      </c>
      <c r="B22" s="106"/>
      <c r="C22" s="110" t="str">
        <f>D22</f>
        <v/>
      </c>
      <c r="D22" s="253" t="str">
        <f>IF(E15&gt;0,VLOOKUP(E15,TotalAxles,2,FALSE),"")</f>
        <v/>
      </c>
      <c r="E22" s="289"/>
      <c r="F22" s="290"/>
      <c r="G22" s="86"/>
      <c r="H22" s="15"/>
      <c r="I22" s="13"/>
      <c r="J22" s="7"/>
      <c r="K22" s="7"/>
      <c r="L22" s="13"/>
      <c r="M22" s="13"/>
      <c r="N22" s="13"/>
      <c r="O22" s="85" t="str">
        <f>P22</f>
        <v/>
      </c>
      <c r="P22" s="253" t="str">
        <f>IF(Q15&gt;0,VLOOKUP(Q15,TotalAxles,2,FALSE),"")</f>
        <v/>
      </c>
      <c r="Q22" s="289"/>
      <c r="R22" s="254"/>
      <c r="S22" s="86"/>
      <c r="T22" s="15"/>
      <c r="U22" s="85" t="str">
        <f>V22</f>
        <v/>
      </c>
      <c r="V22" s="253" t="str">
        <f>IF(W15&gt;0,VLOOKUP(W15,TotalAxles,2,FALSE),"")</f>
        <v/>
      </c>
      <c r="W22" s="289"/>
      <c r="X22" s="290"/>
      <c r="Y22" s="86"/>
      <c r="Z22" s="15"/>
      <c r="AA22" s="53"/>
      <c r="AB22" s="163"/>
    </row>
    <row r="23" spans="1:28" x14ac:dyDescent="0.3">
      <c r="A23" s="103"/>
      <c r="B23" s="7"/>
      <c r="C23" s="7"/>
      <c r="D23" s="268">
        <f>IF(D21&gt;D22,((D21-D22)/D22),0)</f>
        <v>0</v>
      </c>
      <c r="E23" s="278">
        <f t="shared" ref="E23" si="0">IF(E10&gt;E20,((E10-E20)/E20),0)</f>
        <v>0</v>
      </c>
      <c r="F23" s="33">
        <f>IF(D21&gt;C22,"Over",0)</f>
        <v>0</v>
      </c>
      <c r="G23" s="7"/>
      <c r="H23" s="7"/>
      <c r="I23" s="50"/>
      <c r="J23" s="7"/>
      <c r="K23" s="7"/>
      <c r="L23" s="13"/>
      <c r="M23" s="13"/>
      <c r="N23" s="13"/>
      <c r="O23" s="7"/>
      <c r="P23" s="268">
        <f>IF(P21&gt;O22,((P21-O22)/O22),0)</f>
        <v>0</v>
      </c>
      <c r="Q23" s="278"/>
      <c r="R23" s="33">
        <f>IF(P21&gt;O22,"Over",0)</f>
        <v>0</v>
      </c>
      <c r="S23" s="7"/>
      <c r="U23" s="7"/>
      <c r="V23" s="268">
        <f>IF(V21&gt;U22,((V21-U22)/U22),0)</f>
        <v>0</v>
      </c>
      <c r="W23" s="278">
        <f t="shared" ref="W23" si="1">IF(W10&gt;W20,((W10-W20)/W20),0)</f>
        <v>0</v>
      </c>
      <c r="X23" s="33">
        <f>IF(V21&gt;U22,"Over",0)</f>
        <v>0</v>
      </c>
      <c r="Y23" s="7"/>
      <c r="Z23" s="7"/>
      <c r="AA23" s="7"/>
      <c r="AB23" s="154"/>
    </row>
    <row r="24" spans="1:28" ht="15.95" hidden="1" x14ac:dyDescent="0.35">
      <c r="A24" s="103"/>
      <c r="B24" s="7"/>
      <c r="C24" s="7"/>
      <c r="D24" s="84"/>
      <c r="E24" s="84"/>
      <c r="F24" s="33"/>
      <c r="G24" s="7"/>
      <c r="H24" s="7"/>
      <c r="I24" s="50"/>
      <c r="J24" s="7"/>
      <c r="K24" s="7"/>
      <c r="L24" s="13"/>
      <c r="M24" s="13"/>
      <c r="N24" s="13"/>
      <c r="O24" s="7"/>
      <c r="P24" s="84"/>
      <c r="Q24" s="84"/>
      <c r="R24" s="8"/>
      <c r="S24" s="7"/>
      <c r="T24">
        <f>SUM(P14:X14)</f>
        <v>0</v>
      </c>
      <c r="U24" s="73">
        <f>Q15+W15</f>
        <v>0</v>
      </c>
      <c r="V24" s="84"/>
      <c r="W24" s="84"/>
      <c r="X24" s="8"/>
      <c r="Y24" s="7"/>
      <c r="Z24" s="7"/>
      <c r="AA24" s="7"/>
      <c r="AB24" s="154"/>
    </row>
    <row r="25" spans="1:28" hidden="1" x14ac:dyDescent="0.3">
      <c r="A25" s="103"/>
      <c r="B25" s="7"/>
      <c r="C25" s="7"/>
      <c r="D25" s="84"/>
      <c r="E25" s="84"/>
      <c r="F25" s="33"/>
      <c r="G25" s="7"/>
      <c r="H25" s="7"/>
      <c r="I25" s="50"/>
      <c r="J25" s="7"/>
      <c r="K25" s="7"/>
      <c r="L25" s="13"/>
      <c r="M25" s="13"/>
      <c r="N25" s="13"/>
      <c r="O25" s="7"/>
      <c r="P25" s="84"/>
      <c r="Q25" s="84"/>
      <c r="R25" s="8"/>
      <c r="S25" s="7"/>
      <c r="U25" s="7"/>
      <c r="V25" s="84"/>
      <c r="W25" s="84"/>
      <c r="X25" s="8"/>
      <c r="Y25" s="7"/>
      <c r="Z25" s="7"/>
      <c r="AA25" s="7"/>
      <c r="AB25" s="154"/>
    </row>
    <row r="26" spans="1:28" ht="14.45" hidden="1" customHeight="1" x14ac:dyDescent="0.3">
      <c r="A26" s="103"/>
      <c r="B26" s="7"/>
      <c r="C26" s="7"/>
      <c r="D26" s="84"/>
      <c r="E26" s="84"/>
      <c r="F26" s="33"/>
      <c r="G26" s="7"/>
      <c r="H26" s="7"/>
      <c r="I26" s="50"/>
      <c r="J26" s="7"/>
      <c r="K26" s="7"/>
      <c r="L26" s="13"/>
      <c r="M26" s="13"/>
      <c r="N26" s="13"/>
      <c r="O26" s="7"/>
      <c r="P26" s="84"/>
      <c r="Q26" s="84"/>
      <c r="R26" s="8"/>
      <c r="S26" s="7"/>
      <c r="U26" s="7"/>
      <c r="V26" s="84"/>
      <c r="W26" s="84"/>
      <c r="X26" s="8"/>
      <c r="Y26" s="7"/>
      <c r="Z26" s="7"/>
      <c r="AA26" s="7"/>
      <c r="AB26" s="154"/>
    </row>
    <row r="27" spans="1:28" ht="15.95" x14ac:dyDescent="0.35">
      <c r="A27" s="108" t="s">
        <v>17</v>
      </c>
      <c r="B27" s="106"/>
      <c r="C27" s="106"/>
      <c r="D27" s="111"/>
      <c r="E27" s="111"/>
      <c r="F27" s="118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  <c r="R27" s="51"/>
      <c r="S27" s="41"/>
      <c r="T27" s="266">
        <f>IF(N7&gt;0,N7+T7+Z7,0)</f>
        <v>0</v>
      </c>
      <c r="U27" s="266"/>
      <c r="V27" s="44"/>
      <c r="W27" s="5"/>
      <c r="Z27" s="29"/>
      <c r="AA27" s="71"/>
      <c r="AB27" s="164"/>
    </row>
    <row r="28" spans="1:28" ht="15.95" x14ac:dyDescent="0.35">
      <c r="A28" s="108" t="s">
        <v>18</v>
      </c>
      <c r="B28" s="106"/>
      <c r="C28" s="107"/>
      <c r="D28" s="287"/>
      <c r="E28" s="288"/>
      <c r="F28" s="118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4"/>
      <c r="R28" s="126"/>
      <c r="S28" s="127"/>
      <c r="T28" s="274" t="str">
        <f>IF(U24&gt;0,VLOOKUP(U24,TotalAxles,3,FALSE),"")</f>
        <v/>
      </c>
      <c r="U28" s="275"/>
      <c r="V28" s="125"/>
      <c r="W28" s="124"/>
      <c r="Z28" s="70"/>
      <c r="AA28" s="71"/>
      <c r="AB28" s="164"/>
    </row>
    <row r="29" spans="1:28" ht="15" customHeight="1" x14ac:dyDescent="0.35">
      <c r="A29" s="103"/>
      <c r="B29" s="13"/>
      <c r="C29" s="7"/>
      <c r="D29" s="68"/>
      <c r="E29" s="68"/>
      <c r="F29" s="74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293" t="str">
        <f>T28</f>
        <v/>
      </c>
      <c r="S29" s="293"/>
      <c r="T29" s="129">
        <f>IF(T27&gt;R29,((T27-R29)/R29),0)</f>
        <v>0</v>
      </c>
      <c r="U29" s="128">
        <f>IF(T27&gt;T28,"Over",0)</f>
        <v>0</v>
      </c>
      <c r="V29" s="68"/>
      <c r="Z29" s="68"/>
      <c r="AA29" s="68"/>
      <c r="AB29" s="165"/>
    </row>
    <row r="30" spans="1:28" ht="13.2" hidden="1" customHeight="1" x14ac:dyDescent="0.35">
      <c r="A30" s="103"/>
      <c r="B30" s="13"/>
      <c r="C30" s="7"/>
      <c r="D30" s="68"/>
      <c r="E30" s="68"/>
      <c r="F30" s="71"/>
      <c r="G30" s="71"/>
      <c r="H30" s="71"/>
      <c r="I30" s="71"/>
      <c r="J30" s="71"/>
      <c r="K30" s="71"/>
      <c r="L30" s="71"/>
      <c r="M30" s="71"/>
      <c r="N30">
        <f>SUM(D14:X14)</f>
        <v>0</v>
      </c>
      <c r="O30" s="79">
        <f>E15+K15+Q15+W15</f>
        <v>0</v>
      </c>
      <c r="P30" s="71"/>
      <c r="Q30" s="71"/>
      <c r="R30" s="71"/>
      <c r="S30" s="71"/>
      <c r="T30" s="81"/>
      <c r="U30" s="71"/>
      <c r="V30" s="71"/>
      <c r="W30" s="71"/>
      <c r="X30" s="71"/>
      <c r="Y30" s="68"/>
      <c r="Z30" s="68"/>
      <c r="AA30" s="68"/>
      <c r="AB30" s="165"/>
    </row>
    <row r="31" spans="1:28" ht="7.85" hidden="1" customHeight="1" x14ac:dyDescent="0.35">
      <c r="A31" s="103"/>
      <c r="B31" s="13"/>
      <c r="C31" s="7"/>
      <c r="D31" s="68"/>
      <c r="E31" s="68"/>
      <c r="F31" s="74"/>
      <c r="G31" s="71"/>
      <c r="H31" s="71"/>
      <c r="I31" s="71"/>
      <c r="J31" s="71"/>
      <c r="K31" s="71"/>
      <c r="L31" s="71"/>
      <c r="M31" s="71"/>
      <c r="O31" s="71"/>
      <c r="P31" s="71"/>
      <c r="Q31" s="71"/>
      <c r="R31" s="71"/>
      <c r="S31" s="71"/>
      <c r="T31" s="81"/>
      <c r="U31" s="71"/>
      <c r="V31" s="71"/>
      <c r="W31" s="71"/>
      <c r="X31" s="68"/>
      <c r="Y31" s="68"/>
      <c r="Z31" s="68"/>
      <c r="AA31" s="68"/>
      <c r="AB31" s="165"/>
    </row>
    <row r="32" spans="1:28" ht="15.95" x14ac:dyDescent="0.35">
      <c r="A32" s="108" t="s">
        <v>17</v>
      </c>
      <c r="B32" s="106"/>
      <c r="C32" s="106"/>
      <c r="D32" s="111"/>
      <c r="E32" s="112"/>
      <c r="F32" s="75"/>
      <c r="G32" s="82"/>
      <c r="H32" s="82"/>
      <c r="I32" s="82"/>
      <c r="J32" s="82"/>
      <c r="K32" s="82"/>
      <c r="L32" s="266">
        <f>IF(B7&gt;0,B7+H7+N7+T7+Z7,0)</f>
        <v>0</v>
      </c>
      <c r="M32" s="266"/>
      <c r="N32" s="266"/>
      <c r="O32" s="266"/>
      <c r="P32" s="266"/>
      <c r="Q32" s="52"/>
      <c r="R32" s="82"/>
      <c r="S32" s="82"/>
      <c r="T32" s="76"/>
      <c r="U32" s="71"/>
      <c r="V32" s="71"/>
      <c r="W32" s="71"/>
      <c r="X32" s="71"/>
      <c r="Y32" s="71"/>
      <c r="Z32" s="71"/>
      <c r="AA32" s="71"/>
      <c r="AB32" s="164"/>
    </row>
    <row r="33" spans="1:34" ht="15" customHeight="1" x14ac:dyDescent="0.35">
      <c r="A33" s="108" t="s">
        <v>18</v>
      </c>
      <c r="B33" s="106"/>
      <c r="C33" s="106"/>
      <c r="D33" s="111"/>
      <c r="E33" s="111"/>
      <c r="F33" s="111"/>
      <c r="G33" s="111"/>
      <c r="H33" s="113"/>
      <c r="I33" s="111"/>
      <c r="J33" s="114"/>
      <c r="K33" s="115"/>
      <c r="L33" s="274" t="str">
        <f>IF(O30&gt;0,VLOOKUP(O30,TotalAxles,5,FALSE),"")</f>
        <v/>
      </c>
      <c r="M33" s="275"/>
      <c r="N33" s="275"/>
      <c r="O33" s="276"/>
      <c r="P33" s="277"/>
      <c r="Q33" s="70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165"/>
    </row>
    <row r="34" spans="1:34" ht="15" customHeight="1" x14ac:dyDescent="0.35">
      <c r="A34" s="103"/>
      <c r="D34" s="3"/>
      <c r="E34" s="3"/>
      <c r="F34" s="3"/>
      <c r="G34" s="3"/>
      <c r="H34" s="3"/>
      <c r="I34" s="3"/>
      <c r="J34" s="3"/>
      <c r="K34" s="3"/>
      <c r="L34" s="83" t="str">
        <f>L33</f>
        <v/>
      </c>
      <c r="M34" s="292">
        <f>IF(L32&gt;L34,((L32-L34)/L34),0)</f>
        <v>0</v>
      </c>
      <c r="N34" s="292"/>
      <c r="O34" s="128">
        <f>IF(L32&gt;L33,"Over",0)</f>
        <v>0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138"/>
    </row>
    <row r="35" spans="1:34" ht="4.3" customHeight="1" x14ac:dyDescent="0.35">
      <c r="A35" s="103"/>
      <c r="D35" s="3"/>
      <c r="E35" s="3"/>
      <c r="F35" s="3"/>
      <c r="G35" s="3"/>
      <c r="H35" s="3"/>
      <c r="I35" s="3"/>
      <c r="J35" s="3"/>
      <c r="K35" s="3"/>
      <c r="L35" s="83"/>
      <c r="M35" s="184"/>
      <c r="N35" s="184"/>
      <c r="O35" s="185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138"/>
    </row>
    <row r="36" spans="1:34" ht="19.25" hidden="1" customHeight="1" x14ac:dyDescent="0.35">
      <c r="A36" s="132" t="s">
        <v>27</v>
      </c>
      <c r="B36" s="271"/>
      <c r="C36" s="272"/>
      <c r="D36" s="272"/>
      <c r="E36" s="272"/>
      <c r="F36" s="272"/>
      <c r="G36" s="272"/>
      <c r="H36" s="272"/>
      <c r="I36" s="272"/>
      <c r="J36" s="272"/>
      <c r="K36" s="272"/>
      <c r="L36" s="273"/>
      <c r="AB36"/>
      <c r="AC36"/>
      <c r="AD36"/>
      <c r="AE36"/>
      <c r="AF36"/>
      <c r="AG36"/>
    </row>
    <row r="37" spans="1:34" ht="19.25" hidden="1" customHeight="1" x14ac:dyDescent="0.35">
      <c r="A37" s="131" t="s">
        <v>21</v>
      </c>
    </row>
    <row r="38" spans="1:34" ht="18" hidden="1" customHeight="1" x14ac:dyDescent="0.3">
      <c r="A38" s="256" t="str">
        <f t="shared" ref="A38:J40" si="2">IF($B$36&gt;0,VLOOKUP($B$36,conditions,2,FALSE),"")</f>
        <v/>
      </c>
      <c r="B38" s="257" t="str">
        <f t="shared" si="2"/>
        <v/>
      </c>
      <c r="C38" s="257" t="str">
        <f t="shared" si="2"/>
        <v/>
      </c>
      <c r="D38" s="257" t="str">
        <f t="shared" si="2"/>
        <v/>
      </c>
      <c r="E38" s="257" t="str">
        <f t="shared" si="2"/>
        <v/>
      </c>
      <c r="F38" s="257" t="str">
        <f t="shared" si="2"/>
        <v/>
      </c>
      <c r="G38" s="257" t="str">
        <f t="shared" si="2"/>
        <v/>
      </c>
      <c r="H38" s="257" t="str">
        <f t="shared" si="2"/>
        <v/>
      </c>
      <c r="I38" s="257" t="str">
        <f t="shared" si="2"/>
        <v/>
      </c>
      <c r="J38" s="257" t="str">
        <f t="shared" si="2"/>
        <v/>
      </c>
      <c r="K38" s="257" t="str">
        <f t="shared" ref="K38:T40" si="3">IF($B$36&gt;0,VLOOKUP($B$36,conditions,2,FALSE),"")</f>
        <v/>
      </c>
      <c r="L38" s="257" t="str">
        <f t="shared" si="3"/>
        <v/>
      </c>
      <c r="M38" s="257" t="str">
        <f t="shared" si="3"/>
        <v/>
      </c>
      <c r="N38" s="257" t="str">
        <f t="shared" si="3"/>
        <v/>
      </c>
      <c r="O38" s="257" t="str">
        <f t="shared" si="3"/>
        <v/>
      </c>
      <c r="P38" s="257" t="str">
        <f t="shared" si="3"/>
        <v/>
      </c>
      <c r="Q38" s="257" t="str">
        <f t="shared" si="3"/>
        <v/>
      </c>
      <c r="R38" s="257" t="str">
        <f t="shared" si="3"/>
        <v/>
      </c>
      <c r="S38" s="257" t="str">
        <f t="shared" si="3"/>
        <v/>
      </c>
      <c r="T38" s="257" t="str">
        <f t="shared" si="3"/>
        <v/>
      </c>
      <c r="U38" s="257" t="str">
        <f t="shared" ref="U38:AA40" si="4">IF($B$36&gt;0,VLOOKUP($B$36,conditions,2,FALSE),"")</f>
        <v/>
      </c>
      <c r="V38" s="257" t="str">
        <f t="shared" si="4"/>
        <v/>
      </c>
      <c r="W38" s="257" t="str">
        <f t="shared" si="4"/>
        <v/>
      </c>
      <c r="X38" s="257" t="str">
        <f t="shared" si="4"/>
        <v/>
      </c>
      <c r="Y38" s="257" t="str">
        <f t="shared" si="4"/>
        <v/>
      </c>
      <c r="Z38" s="257" t="str">
        <f t="shared" si="4"/>
        <v/>
      </c>
      <c r="AA38" s="258" t="str">
        <f t="shared" si="4"/>
        <v/>
      </c>
      <c r="AB38" s="166" t="s">
        <v>37</v>
      </c>
      <c r="AC38" t="s">
        <v>37</v>
      </c>
      <c r="AD38" t="s">
        <v>37</v>
      </c>
      <c r="AE38" t="s">
        <v>37</v>
      </c>
      <c r="AF38" t="s">
        <v>37</v>
      </c>
      <c r="AG38" s="141" t="s">
        <v>37</v>
      </c>
    </row>
    <row r="39" spans="1:34" ht="18" hidden="1" customHeight="1" x14ac:dyDescent="0.3">
      <c r="A39" s="259" t="str">
        <f t="shared" si="2"/>
        <v/>
      </c>
      <c r="B39" s="260" t="str">
        <f t="shared" si="2"/>
        <v/>
      </c>
      <c r="C39" s="260" t="str">
        <f t="shared" si="2"/>
        <v/>
      </c>
      <c r="D39" s="260" t="str">
        <f t="shared" si="2"/>
        <v/>
      </c>
      <c r="E39" s="260" t="str">
        <f t="shared" si="2"/>
        <v/>
      </c>
      <c r="F39" s="260" t="str">
        <f t="shared" si="2"/>
        <v/>
      </c>
      <c r="G39" s="260" t="str">
        <f t="shared" si="2"/>
        <v/>
      </c>
      <c r="H39" s="260" t="str">
        <f t="shared" si="2"/>
        <v/>
      </c>
      <c r="I39" s="260" t="str">
        <f t="shared" si="2"/>
        <v/>
      </c>
      <c r="J39" s="260" t="str">
        <f t="shared" si="2"/>
        <v/>
      </c>
      <c r="K39" s="260" t="str">
        <f t="shared" si="3"/>
        <v/>
      </c>
      <c r="L39" s="260" t="str">
        <f t="shared" si="3"/>
        <v/>
      </c>
      <c r="M39" s="260" t="str">
        <f t="shared" si="3"/>
        <v/>
      </c>
      <c r="N39" s="260" t="str">
        <f t="shared" si="3"/>
        <v/>
      </c>
      <c r="O39" s="260" t="str">
        <f t="shared" si="3"/>
        <v/>
      </c>
      <c r="P39" s="260" t="str">
        <f t="shared" si="3"/>
        <v/>
      </c>
      <c r="Q39" s="260" t="str">
        <f t="shared" si="3"/>
        <v/>
      </c>
      <c r="R39" s="260" t="str">
        <f t="shared" si="3"/>
        <v/>
      </c>
      <c r="S39" s="260" t="str">
        <f t="shared" si="3"/>
        <v/>
      </c>
      <c r="T39" s="260" t="str">
        <f t="shared" si="3"/>
        <v/>
      </c>
      <c r="U39" s="260" t="str">
        <f t="shared" si="4"/>
        <v/>
      </c>
      <c r="V39" s="260" t="str">
        <f t="shared" si="4"/>
        <v/>
      </c>
      <c r="W39" s="260" t="str">
        <f t="shared" si="4"/>
        <v/>
      </c>
      <c r="X39" s="260" t="str">
        <f t="shared" si="4"/>
        <v/>
      </c>
      <c r="Y39" s="260" t="str">
        <f t="shared" si="4"/>
        <v/>
      </c>
      <c r="Z39" s="260" t="str">
        <f t="shared" si="4"/>
        <v/>
      </c>
      <c r="AA39" s="261" t="str">
        <f t="shared" si="4"/>
        <v/>
      </c>
      <c r="AB39" s="166" t="s">
        <v>37</v>
      </c>
      <c r="AC39" t="s">
        <v>37</v>
      </c>
      <c r="AD39" t="s">
        <v>37</v>
      </c>
      <c r="AE39" t="s">
        <v>37</v>
      </c>
      <c r="AF39" t="s">
        <v>37</v>
      </c>
      <c r="AG39" s="141" t="s">
        <v>37</v>
      </c>
      <c r="AH39" s="167"/>
    </row>
    <row r="40" spans="1:34" ht="25.15" hidden="1" customHeight="1" x14ac:dyDescent="0.3">
      <c r="A40" s="262" t="str">
        <f t="shared" si="2"/>
        <v/>
      </c>
      <c r="B40" s="263" t="str">
        <f t="shared" si="2"/>
        <v/>
      </c>
      <c r="C40" s="263" t="str">
        <f t="shared" si="2"/>
        <v/>
      </c>
      <c r="D40" s="263" t="str">
        <f t="shared" si="2"/>
        <v/>
      </c>
      <c r="E40" s="263" t="str">
        <f t="shared" si="2"/>
        <v/>
      </c>
      <c r="F40" s="263" t="str">
        <f t="shared" si="2"/>
        <v/>
      </c>
      <c r="G40" s="263" t="str">
        <f t="shared" si="2"/>
        <v/>
      </c>
      <c r="H40" s="263" t="str">
        <f t="shared" si="2"/>
        <v/>
      </c>
      <c r="I40" s="263" t="str">
        <f t="shared" si="2"/>
        <v/>
      </c>
      <c r="J40" s="263" t="str">
        <f t="shared" si="2"/>
        <v/>
      </c>
      <c r="K40" s="263" t="str">
        <f t="shared" si="3"/>
        <v/>
      </c>
      <c r="L40" s="263" t="str">
        <f t="shared" si="3"/>
        <v/>
      </c>
      <c r="M40" s="263" t="str">
        <f t="shared" si="3"/>
        <v/>
      </c>
      <c r="N40" s="263" t="str">
        <f t="shared" si="3"/>
        <v/>
      </c>
      <c r="O40" s="263" t="str">
        <f t="shared" si="3"/>
        <v/>
      </c>
      <c r="P40" s="263" t="str">
        <f t="shared" si="3"/>
        <v/>
      </c>
      <c r="Q40" s="263" t="str">
        <f t="shared" si="3"/>
        <v/>
      </c>
      <c r="R40" s="263" t="str">
        <f t="shared" si="3"/>
        <v/>
      </c>
      <c r="S40" s="263" t="str">
        <f t="shared" si="3"/>
        <v/>
      </c>
      <c r="T40" s="263" t="str">
        <f t="shared" si="3"/>
        <v/>
      </c>
      <c r="U40" s="263" t="str">
        <f t="shared" si="4"/>
        <v/>
      </c>
      <c r="V40" s="263" t="str">
        <f t="shared" si="4"/>
        <v/>
      </c>
      <c r="W40" s="263" t="str">
        <f t="shared" si="4"/>
        <v/>
      </c>
      <c r="X40" s="263" t="str">
        <f t="shared" si="4"/>
        <v/>
      </c>
      <c r="Y40" s="263" t="str">
        <f t="shared" si="4"/>
        <v/>
      </c>
      <c r="Z40" s="263" t="str">
        <f t="shared" si="4"/>
        <v/>
      </c>
      <c r="AA40" s="264" t="str">
        <f t="shared" si="4"/>
        <v/>
      </c>
      <c r="AB40" s="166" t="s">
        <v>37</v>
      </c>
      <c r="AC40" t="s">
        <v>37</v>
      </c>
      <c r="AD40" t="s">
        <v>37</v>
      </c>
      <c r="AE40" t="s">
        <v>37</v>
      </c>
      <c r="AF40" t="s">
        <v>37</v>
      </c>
      <c r="AG40" s="141" t="s">
        <v>37</v>
      </c>
      <c r="AH40" s="30" t="str">
        <f>IF($B$36&gt;0,VLOOKUP($B$36,conditions,2,FALSE),"")</f>
        <v/>
      </c>
    </row>
    <row r="41" spans="1:34" hidden="1" x14ac:dyDescent="0.3">
      <c r="A41" s="30" t="str">
        <f>IF($B$36&gt;0,VLOOKUP($B$36,conditions,2,FALSE),"")</f>
        <v/>
      </c>
      <c r="B41" t="s">
        <v>37</v>
      </c>
      <c r="C41" t="s">
        <v>37</v>
      </c>
      <c r="D41" t="s">
        <v>37</v>
      </c>
      <c r="E41" t="s">
        <v>37</v>
      </c>
      <c r="F41" t="s">
        <v>37</v>
      </c>
      <c r="G41" t="s">
        <v>37</v>
      </c>
      <c r="H41" t="s">
        <v>37</v>
      </c>
      <c r="I41" t="s">
        <v>37</v>
      </c>
      <c r="J41" t="s">
        <v>37</v>
      </c>
      <c r="K41" t="s">
        <v>37</v>
      </c>
      <c r="L41" t="s">
        <v>37</v>
      </c>
      <c r="M41" t="s">
        <v>37</v>
      </c>
      <c r="N41" t="s">
        <v>37</v>
      </c>
      <c r="O41" t="s">
        <v>37</v>
      </c>
      <c r="P41" t="s">
        <v>37</v>
      </c>
      <c r="Q41" t="s">
        <v>37</v>
      </c>
      <c r="R41" t="s">
        <v>37</v>
      </c>
      <c r="S41" t="s">
        <v>37</v>
      </c>
      <c r="T41" t="s">
        <v>37</v>
      </c>
      <c r="U41" t="s">
        <v>37</v>
      </c>
      <c r="V41" t="s">
        <v>37</v>
      </c>
      <c r="W41" t="s">
        <v>37</v>
      </c>
      <c r="X41" t="s">
        <v>37</v>
      </c>
      <c r="Y41" t="s">
        <v>37</v>
      </c>
      <c r="Z41" t="s">
        <v>37</v>
      </c>
      <c r="AA41" t="s">
        <v>37</v>
      </c>
    </row>
    <row r="42" spans="1:34" x14ac:dyDescent="0.3">
      <c r="A42" t="s">
        <v>37</v>
      </c>
      <c r="B42" t="s">
        <v>37</v>
      </c>
      <c r="C42" t="s">
        <v>37</v>
      </c>
      <c r="D42" t="s">
        <v>37</v>
      </c>
      <c r="E42" t="s">
        <v>37</v>
      </c>
      <c r="F42" t="s">
        <v>37</v>
      </c>
      <c r="G42" t="s">
        <v>37</v>
      </c>
      <c r="H42" t="s">
        <v>37</v>
      </c>
      <c r="I42" t="s">
        <v>37</v>
      </c>
      <c r="J42" t="s">
        <v>37</v>
      </c>
      <c r="K42" t="s">
        <v>37</v>
      </c>
      <c r="L42" t="s">
        <v>37</v>
      </c>
      <c r="M42" t="s">
        <v>37</v>
      </c>
      <c r="N42" t="s">
        <v>37</v>
      </c>
      <c r="O42" t="s">
        <v>37</v>
      </c>
      <c r="P42" t="s">
        <v>37</v>
      </c>
      <c r="Q42" t="s">
        <v>37</v>
      </c>
      <c r="R42" t="s">
        <v>37</v>
      </c>
      <c r="S42" t="s">
        <v>37</v>
      </c>
      <c r="T42" t="s">
        <v>37</v>
      </c>
      <c r="U42" t="s">
        <v>37</v>
      </c>
      <c r="V42" t="s">
        <v>37</v>
      </c>
      <c r="W42" t="s">
        <v>37</v>
      </c>
      <c r="X42" t="s">
        <v>37</v>
      </c>
      <c r="Y42" t="s">
        <v>37</v>
      </c>
      <c r="Z42" t="s">
        <v>37</v>
      </c>
      <c r="AA42" t="s">
        <v>37</v>
      </c>
    </row>
    <row r="43" spans="1:34" x14ac:dyDescent="0.3">
      <c r="A43" t="s">
        <v>37</v>
      </c>
      <c r="B43" t="s">
        <v>37</v>
      </c>
      <c r="C43" t="s">
        <v>37</v>
      </c>
      <c r="D43" t="s">
        <v>37</v>
      </c>
      <c r="E43" t="s">
        <v>37</v>
      </c>
      <c r="F43" t="s">
        <v>37</v>
      </c>
      <c r="G43" t="s">
        <v>37</v>
      </c>
      <c r="H43" t="s">
        <v>37</v>
      </c>
      <c r="I43" t="s">
        <v>37</v>
      </c>
      <c r="J43" t="s">
        <v>37</v>
      </c>
      <c r="K43" t="s">
        <v>37</v>
      </c>
      <c r="L43" t="s">
        <v>37</v>
      </c>
      <c r="M43" t="s">
        <v>37</v>
      </c>
      <c r="N43" t="s">
        <v>37</v>
      </c>
      <c r="O43" t="s">
        <v>37</v>
      </c>
      <c r="P43" t="s">
        <v>37</v>
      </c>
      <c r="Q43" t="s">
        <v>37</v>
      </c>
      <c r="R43" t="s">
        <v>37</v>
      </c>
      <c r="S43" t="s">
        <v>37</v>
      </c>
      <c r="T43" t="s">
        <v>37</v>
      </c>
      <c r="U43" t="s">
        <v>37</v>
      </c>
      <c r="V43" t="s">
        <v>37</v>
      </c>
      <c r="W43" t="s">
        <v>37</v>
      </c>
      <c r="X43" t="s">
        <v>37</v>
      </c>
      <c r="Y43" t="s">
        <v>37</v>
      </c>
      <c r="Z43" t="s">
        <v>37</v>
      </c>
      <c r="AA43" t="s">
        <v>37</v>
      </c>
    </row>
  </sheetData>
  <sheetProtection sheet="1" objects="1" scenarios="1" selectLockedCells="1"/>
  <mergeCells count="32">
    <mergeCell ref="V1:AA1"/>
    <mergeCell ref="V2:AA2"/>
    <mergeCell ref="P21:R21"/>
    <mergeCell ref="D21:F21"/>
    <mergeCell ref="A38:AA40"/>
    <mergeCell ref="T28:U28"/>
    <mergeCell ref="M34:N34"/>
    <mergeCell ref="D22:F22"/>
    <mergeCell ref="P22:R22"/>
    <mergeCell ref="L33:P33"/>
    <mergeCell ref="R29:S29"/>
    <mergeCell ref="L32:P32"/>
    <mergeCell ref="B36:L36"/>
    <mergeCell ref="T7:U7"/>
    <mergeCell ref="T17:U17"/>
    <mergeCell ref="B17:C17"/>
    <mergeCell ref="H17:I17"/>
    <mergeCell ref="N17:O17"/>
    <mergeCell ref="X5:Z5"/>
    <mergeCell ref="B1:K1"/>
    <mergeCell ref="D28:E28"/>
    <mergeCell ref="Z7:AA7"/>
    <mergeCell ref="Z17:AA17"/>
    <mergeCell ref="V22:X22"/>
    <mergeCell ref="D23:E23"/>
    <mergeCell ref="P23:Q23"/>
    <mergeCell ref="V23:W23"/>
    <mergeCell ref="T27:U27"/>
    <mergeCell ref="V21:X21"/>
    <mergeCell ref="B7:C7"/>
    <mergeCell ref="H7:I7"/>
    <mergeCell ref="N7:O7"/>
  </mergeCells>
  <conditionalFormatting sqref="AB20">
    <cfRule type="expression" dxfId="138" priority="48">
      <formula>+AA7&gt;AA17</formula>
    </cfRule>
    <cfRule type="expression" dxfId="137" priority="49">
      <formula>IF($B$20&gt;0.1%,"")</formula>
    </cfRule>
  </conditionalFormatting>
  <conditionalFormatting sqref="T7 N7">
    <cfRule type="cellIs" dxfId="136" priority="68" operator="greaterThan">
      <formula>23000</formula>
    </cfRule>
  </conditionalFormatting>
  <conditionalFormatting sqref="B20 T20 N20 H20">
    <cfRule type="cellIs" dxfId="135" priority="66" operator="greaterThan">
      <formula>0</formula>
    </cfRule>
    <cfRule type="expression" dxfId="134" priority="67">
      <formula>+C7&gt;C17</formula>
    </cfRule>
    <cfRule type="expression" dxfId="133" priority="72">
      <formula>IF($B$20&gt;0.1%,"")</formula>
    </cfRule>
  </conditionalFormatting>
  <conditionalFormatting sqref="C20 U20 O20 I20">
    <cfRule type="expression" dxfId="132" priority="78">
      <formula>+B7&gt;B17</formula>
    </cfRule>
    <cfRule type="expression" dxfId="131" priority="79">
      <formula>IF($B$20&gt;0.1%,"")</formula>
    </cfRule>
  </conditionalFormatting>
  <conditionalFormatting sqref="Z7:AA7">
    <cfRule type="cellIs" dxfId="130" priority="38" operator="greaterThan">
      <formula>23000</formula>
    </cfRule>
  </conditionalFormatting>
  <conditionalFormatting sqref="H7 B7">
    <cfRule type="cellIs" dxfId="129" priority="16" operator="greaterThan">
      <formula>23000</formula>
    </cfRule>
  </conditionalFormatting>
  <conditionalFormatting sqref="O34:O35">
    <cfRule type="expression" dxfId="128" priority="174">
      <formula>+L32&gt;L33</formula>
    </cfRule>
    <cfRule type="expression" dxfId="127" priority="175">
      <formula>IF(M34&gt;0.1%,"")</formula>
    </cfRule>
  </conditionalFormatting>
  <conditionalFormatting sqref="R23:R24 F23:F24 F26 R26 X23:X24 X26">
    <cfRule type="expression" dxfId="126" priority="176">
      <formula>+D21&gt;C22</formula>
    </cfRule>
    <cfRule type="expression" dxfId="125" priority="177">
      <formula>IF(D23&gt;0.1%,"")</formula>
    </cfRule>
  </conditionalFormatting>
  <conditionalFormatting sqref="P23:P24 T29 P26 V23:V26 D23:D26 M34:M35">
    <cfRule type="cellIs" dxfId="124" priority="178" operator="greaterThan">
      <formula>0</formula>
    </cfRule>
    <cfRule type="expression" dxfId="123" priority="180">
      <formula>IF($D$23&gt;0.1%,"")</formula>
    </cfRule>
  </conditionalFormatting>
  <conditionalFormatting sqref="F25 R25">
    <cfRule type="expression" dxfId="122" priority="11">
      <formula>+D23&gt;C24</formula>
    </cfRule>
    <cfRule type="expression" dxfId="121" priority="12">
      <formula>IF(D25&gt;0.1%,"")</formula>
    </cfRule>
  </conditionalFormatting>
  <conditionalFormatting sqref="P25">
    <cfRule type="cellIs" dxfId="120" priority="13" operator="greaterThan">
      <formula>0</formula>
    </cfRule>
    <cfRule type="expression" dxfId="119" priority="15">
      <formula>IF($D$23&gt;0.1%,"")</formula>
    </cfRule>
  </conditionalFormatting>
  <conditionalFormatting sqref="X25">
    <cfRule type="expression" dxfId="118" priority="203">
      <formula>IF(V25&gt;0.1%,"")</formula>
    </cfRule>
  </conditionalFormatting>
  <conditionalFormatting sqref="U29">
    <cfRule type="expression" dxfId="117" priority="204">
      <formula>+T27&gt;T28</formula>
    </cfRule>
    <cfRule type="expression" dxfId="116" priority="205">
      <formula>IF(S29&gt;0.1%,"")</formula>
    </cfRule>
  </conditionalFormatting>
  <conditionalFormatting sqref="D21:F21">
    <cfRule type="cellIs" dxfId="115" priority="10" operator="greaterThan">
      <formula>$D$22</formula>
    </cfRule>
  </conditionalFormatting>
  <conditionalFormatting sqref="P21:R21">
    <cfRule type="cellIs" dxfId="114" priority="9" operator="greaterThan">
      <formula>$P$22</formula>
    </cfRule>
  </conditionalFormatting>
  <conditionalFormatting sqref="V21:X21">
    <cfRule type="cellIs" dxfId="113" priority="8" operator="greaterThan">
      <formula>$V$22</formula>
    </cfRule>
  </conditionalFormatting>
  <conditionalFormatting sqref="T27:U27">
    <cfRule type="cellIs" dxfId="112" priority="7" operator="greaterThan">
      <formula>$T$28</formula>
    </cfRule>
  </conditionalFormatting>
  <conditionalFormatting sqref="L32">
    <cfRule type="cellIs" dxfId="111" priority="6" operator="greaterThan">
      <formula>$L$33</formula>
    </cfRule>
  </conditionalFormatting>
  <conditionalFormatting sqref="Z20">
    <cfRule type="cellIs" dxfId="110" priority="1" operator="greaterThan">
      <formula>0</formula>
    </cfRule>
    <cfRule type="expression" dxfId="109" priority="2">
      <formula>+AA7&gt;AA17</formula>
    </cfRule>
    <cfRule type="expression" dxfId="108" priority="3">
      <formula>IF($B$20&gt;0.1%,"")</formula>
    </cfRule>
  </conditionalFormatting>
  <conditionalFormatting sqref="AA20">
    <cfRule type="expression" dxfId="107" priority="4">
      <formula>+Z7&gt;Z17</formula>
    </cfRule>
    <cfRule type="expression" dxfId="106" priority="5">
      <formula>IF($B$20&gt;0.1%,"")</formula>
    </cfRule>
  </conditionalFormatting>
  <dataValidations count="1">
    <dataValidation errorStyle="warning" allowBlank="1" showInputMessage="1" showErrorMessage="1" sqref="A38:AA40"/>
  </dataValidations>
  <printOptions horizontalCentered="1"/>
  <pageMargins left="0.25" right="0.25" top="0.5" bottom="0.2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B36:L36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41"/>
  <sheetViews>
    <sheetView showGridLines="0" showZeros="0" topLeftCell="A3" zoomScaleNormal="100" workbookViewId="0">
      <selection activeCell="B7" sqref="B7:C7"/>
    </sheetView>
  </sheetViews>
  <sheetFormatPr defaultRowHeight="14.3" x14ac:dyDescent="0.3"/>
  <cols>
    <col min="1" max="1" width="26.59765625" customWidth="1"/>
    <col min="2" max="2" width="5.296875" customWidth="1"/>
    <col min="3" max="3" width="4.796875" customWidth="1"/>
    <col min="4" max="4" width="4.296875" customWidth="1"/>
    <col min="5" max="5" width="1.796875" customWidth="1"/>
    <col min="6" max="6" width="4.3984375" customWidth="1"/>
    <col min="7" max="7" width="1.796875" bestFit="1" customWidth="1"/>
    <col min="8" max="9" width="4.796875" customWidth="1"/>
    <col min="10" max="10" width="4.09765625" customWidth="1"/>
    <col min="11" max="11" width="1.59765625" customWidth="1"/>
    <col min="12" max="12" width="4.09765625" customWidth="1"/>
    <col min="13" max="13" width="1.796875" bestFit="1" customWidth="1"/>
    <col min="14" max="14" width="4.8984375" customWidth="1"/>
    <col min="15" max="15" width="4.796875" customWidth="1"/>
    <col min="16" max="16" width="4.09765625" customWidth="1"/>
    <col min="17" max="17" width="1.796875" customWidth="1"/>
    <col min="18" max="18" width="4.3984375" customWidth="1"/>
    <col min="19" max="19" width="1.796875" bestFit="1" customWidth="1"/>
    <col min="20" max="21" width="4.796875" customWidth="1"/>
    <col min="22" max="22" width="5.19921875" customWidth="1"/>
    <col min="23" max="23" width="1.796875" customWidth="1"/>
    <col min="24" max="24" width="4.296875" customWidth="1"/>
    <col min="25" max="25" width="1.796875" customWidth="1"/>
    <col min="26" max="27" width="4.796875" customWidth="1"/>
    <col min="28" max="28" width="4.296875" customWidth="1"/>
    <col min="29" max="29" width="1.8984375" customWidth="1"/>
    <col min="30" max="30" width="4.3984375" customWidth="1"/>
    <col min="31" max="31" width="1.796875" bestFit="1" customWidth="1"/>
    <col min="32" max="33" width="4.796875" customWidth="1"/>
    <col min="34" max="34" width="3.3984375" customWidth="1"/>
    <col min="35" max="35" width="1.796875" customWidth="1"/>
    <col min="36" max="36" width="2.59765625" customWidth="1"/>
  </cols>
  <sheetData>
    <row r="1" spans="1:34" ht="21.05" hidden="1" customHeight="1" x14ac:dyDescent="0.35">
      <c r="A1" s="123" t="s">
        <v>19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189"/>
      <c r="Q1" s="189"/>
      <c r="R1" s="189"/>
      <c r="S1" s="189"/>
      <c r="T1" s="189"/>
      <c r="U1" s="141"/>
      <c r="V1" s="190"/>
      <c r="W1" s="190"/>
      <c r="X1" s="190" t="s">
        <v>20</v>
      </c>
      <c r="Y1" s="191"/>
      <c r="Z1" s="189"/>
      <c r="AA1" s="189"/>
      <c r="AB1" s="281"/>
      <c r="AC1" s="281"/>
      <c r="AD1" s="281"/>
      <c r="AE1" s="281"/>
      <c r="AF1" s="281"/>
      <c r="AG1" s="281"/>
    </row>
    <row r="2" spans="1:34" ht="21.05" hidden="1" customHeight="1" x14ac:dyDescent="0.35">
      <c r="A2" s="13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88"/>
      <c r="M2" s="138"/>
      <c r="N2" s="138"/>
      <c r="O2" s="153"/>
      <c r="P2" s="193"/>
      <c r="Q2" s="193"/>
      <c r="R2" s="193"/>
      <c r="S2" s="193"/>
      <c r="T2" s="193"/>
      <c r="U2" s="136"/>
      <c r="V2" s="136"/>
      <c r="W2" s="136"/>
      <c r="X2" s="188" t="s">
        <v>35</v>
      </c>
      <c r="Y2" s="192"/>
      <c r="Z2" s="193"/>
      <c r="AA2" s="193"/>
      <c r="AB2" s="281"/>
      <c r="AC2" s="281"/>
      <c r="AD2" s="281"/>
      <c r="AE2" s="281"/>
      <c r="AF2" s="281"/>
      <c r="AG2" s="281"/>
    </row>
    <row r="3" spans="1:34" ht="9.1" customHeight="1" x14ac:dyDescent="0.3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8"/>
      <c r="M3" s="138"/>
      <c r="N3" s="138"/>
      <c r="O3" s="138"/>
      <c r="P3" s="138"/>
      <c r="Q3" s="138"/>
      <c r="R3" s="138"/>
      <c r="S3" s="138"/>
      <c r="T3" s="138"/>
      <c r="U3" s="136"/>
      <c r="V3" s="136"/>
      <c r="W3" s="136"/>
      <c r="X3" s="136"/>
      <c r="Y3" s="139"/>
      <c r="Z3" s="140"/>
      <c r="AA3" s="140"/>
      <c r="AB3" s="140"/>
      <c r="AC3" s="141"/>
      <c r="AD3" s="141"/>
      <c r="AE3" s="141"/>
      <c r="AF3" s="141"/>
      <c r="AG3" s="141"/>
    </row>
    <row r="4" spans="1:34" ht="25.85" customHeight="1" x14ac:dyDescent="0.7">
      <c r="A4" s="141"/>
      <c r="B4" s="141"/>
      <c r="C4" s="142" t="s">
        <v>23</v>
      </c>
      <c r="D4" s="141"/>
      <c r="E4" s="141"/>
      <c r="F4" s="141"/>
      <c r="G4" s="141"/>
      <c r="H4" s="141"/>
      <c r="I4" s="141"/>
      <c r="J4" s="141"/>
      <c r="K4" s="141"/>
      <c r="L4" s="142"/>
      <c r="M4" s="142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69" t="s">
        <v>0</v>
      </c>
      <c r="AD4" s="143"/>
      <c r="AE4" s="143"/>
      <c r="AF4" s="144"/>
      <c r="AG4" s="170">
        <f>SUM(D12:AB12)</f>
        <v>0</v>
      </c>
    </row>
    <row r="5" spans="1:34" ht="16.8" customHeight="1" x14ac:dyDescent="0.7">
      <c r="A5" s="141"/>
      <c r="B5" s="141"/>
      <c r="C5" s="142"/>
      <c r="D5" s="141"/>
      <c r="E5" s="141"/>
      <c r="F5" s="141"/>
      <c r="G5" s="141"/>
      <c r="H5" s="141"/>
      <c r="I5" s="141"/>
      <c r="J5" s="141"/>
      <c r="K5" s="141"/>
      <c r="L5" s="142"/>
      <c r="M5" s="142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6" t="s">
        <v>1</v>
      </c>
      <c r="AD5" s="147"/>
      <c r="AE5" s="147"/>
      <c r="AF5" s="148"/>
      <c r="AG5" s="149">
        <f>ROUND(AG14,0)</f>
        <v>0</v>
      </c>
    </row>
    <row r="6" spans="1:34" ht="7.15" customHeight="1" x14ac:dyDescent="0.7">
      <c r="A6" s="141"/>
      <c r="B6" s="141"/>
      <c r="C6" s="141"/>
      <c r="D6" s="141"/>
      <c r="E6" s="141"/>
      <c r="F6" s="141"/>
      <c r="G6" s="141"/>
      <c r="H6" s="141"/>
      <c r="I6" s="141"/>
      <c r="J6" s="142"/>
      <c r="K6" s="142"/>
      <c r="L6" s="142"/>
      <c r="M6" s="142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</row>
    <row r="7" spans="1:34" ht="15" customHeight="1" x14ac:dyDescent="0.35">
      <c r="A7" s="240" t="s">
        <v>41</v>
      </c>
      <c r="B7" s="242"/>
      <c r="C7" s="243"/>
      <c r="D7" s="3"/>
      <c r="E7" s="3"/>
      <c r="F7" s="3"/>
      <c r="G7" s="3"/>
      <c r="H7" s="242"/>
      <c r="I7" s="243"/>
      <c r="J7" s="3"/>
      <c r="K7" s="3"/>
      <c r="L7" s="3"/>
      <c r="M7" s="3"/>
      <c r="N7" s="242"/>
      <c r="O7" s="243"/>
      <c r="P7" s="3"/>
      <c r="Q7" s="3"/>
      <c r="R7" s="3"/>
      <c r="S7" s="3"/>
      <c r="T7" s="242"/>
      <c r="U7" s="243"/>
      <c r="V7" s="3"/>
      <c r="W7" s="3"/>
      <c r="X7" s="3"/>
      <c r="Z7" s="242"/>
      <c r="AA7" s="243"/>
      <c r="AB7" s="3"/>
      <c r="AC7" s="3"/>
      <c r="AD7" s="3"/>
      <c r="AE7" s="3"/>
      <c r="AF7" s="242"/>
      <c r="AG7" s="243"/>
    </row>
    <row r="8" spans="1:34" ht="6.6" customHeight="1" x14ac:dyDescent="0.3">
      <c r="B8" s="6"/>
      <c r="C8" s="6"/>
      <c r="D8" s="6"/>
      <c r="E8" s="6"/>
      <c r="F8" s="6"/>
      <c r="G8" s="6"/>
      <c r="H8" s="6"/>
      <c r="I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4" ht="4.3" customHeight="1" x14ac:dyDescent="0.3">
      <c r="B9" s="7"/>
      <c r="C9" s="7"/>
      <c r="D9" s="7"/>
      <c r="E9" s="7"/>
      <c r="F9" s="7"/>
      <c r="G9" s="7"/>
      <c r="H9" s="7"/>
      <c r="I9" s="7"/>
      <c r="J9" s="91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4" ht="14.85" thickBot="1" x14ac:dyDescent="0.35">
      <c r="J10" s="92"/>
      <c r="K10" s="93"/>
      <c r="L10" s="93"/>
      <c r="M10" s="93"/>
      <c r="N10" s="9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4" x14ac:dyDescent="0.3">
      <c r="Z11" s="2"/>
    </row>
    <row r="12" spans="1:34" x14ac:dyDescent="0.3">
      <c r="C12" s="1"/>
      <c r="D12" s="30">
        <f>IF(D13&gt;0,2,0)</f>
        <v>0</v>
      </c>
      <c r="I12" s="1"/>
      <c r="J12" s="30">
        <f>IF(J13&gt;0,1,0)</f>
        <v>0</v>
      </c>
      <c r="K12" s="2"/>
      <c r="L12" s="2"/>
      <c r="M12" s="2"/>
      <c r="N12" s="5"/>
      <c r="O12" s="1"/>
      <c r="P12" s="30">
        <f>IF(P13&gt;0,1,0)</f>
        <v>0</v>
      </c>
      <c r="Q12" s="2"/>
      <c r="T12" s="5"/>
      <c r="U12" s="1"/>
      <c r="V12" s="30">
        <f>IF(V13&gt;0,1,0)</f>
        <v>0</v>
      </c>
      <c r="W12" s="2"/>
      <c r="Y12" s="2"/>
      <c r="Z12" s="2"/>
      <c r="AA12" s="1"/>
      <c r="AB12" s="30">
        <f>IF(AB13&gt;0,1,0)</f>
        <v>0</v>
      </c>
      <c r="AC12" s="2"/>
      <c r="AF12" s="5"/>
      <c r="AG12" s="1"/>
    </row>
    <row r="13" spans="1:34" ht="18.55" customHeight="1" x14ac:dyDescent="0.3">
      <c r="A13" s="241" t="s">
        <v>42</v>
      </c>
      <c r="C13" s="1"/>
      <c r="D13" s="195"/>
      <c r="E13" s="32" t="s">
        <v>15</v>
      </c>
      <c r="F13" s="195"/>
      <c r="G13" s="32" t="s">
        <v>16</v>
      </c>
      <c r="H13" s="8"/>
      <c r="I13" s="33"/>
      <c r="J13" s="195"/>
      <c r="K13" s="32" t="s">
        <v>15</v>
      </c>
      <c r="L13" s="195"/>
      <c r="M13" s="32" t="s">
        <v>16</v>
      </c>
      <c r="N13" s="9"/>
      <c r="O13" s="33"/>
      <c r="P13" s="195"/>
      <c r="Q13" s="32" t="s">
        <v>15</v>
      </c>
      <c r="R13" s="195"/>
      <c r="S13" s="32" t="s">
        <v>16</v>
      </c>
      <c r="T13" s="9"/>
      <c r="U13" s="33"/>
      <c r="V13" s="195"/>
      <c r="W13" s="32" t="s">
        <v>15</v>
      </c>
      <c r="X13" s="195"/>
      <c r="Y13" s="32" t="s">
        <v>16</v>
      </c>
      <c r="Z13" s="32"/>
      <c r="AA13" s="33"/>
      <c r="AB13" s="195"/>
      <c r="AC13" s="32" t="s">
        <v>15</v>
      </c>
      <c r="AD13" s="195"/>
      <c r="AE13" s="32" t="s">
        <v>16</v>
      </c>
      <c r="AF13" s="9"/>
      <c r="AG13" s="1"/>
    </row>
    <row r="14" spans="1:34" ht="14.45" hidden="1" customHeight="1" x14ac:dyDescent="0.3">
      <c r="A14" s="104"/>
      <c r="B14" s="2"/>
      <c r="C14" s="2"/>
      <c r="D14" s="35">
        <f>+D13</f>
        <v>0</v>
      </c>
      <c r="E14" s="35"/>
      <c r="F14" s="100">
        <f>+F13/12</f>
        <v>0</v>
      </c>
      <c r="G14" s="35"/>
      <c r="H14" s="35"/>
      <c r="I14" s="35"/>
      <c r="J14" s="35">
        <f>+J13</f>
        <v>0</v>
      </c>
      <c r="K14" s="35"/>
      <c r="L14" s="100">
        <f>+L13/12</f>
        <v>0</v>
      </c>
      <c r="M14" s="35"/>
      <c r="N14" s="35"/>
      <c r="O14" s="35"/>
      <c r="P14" s="35">
        <f>+P13</f>
        <v>0</v>
      </c>
      <c r="Q14" s="35"/>
      <c r="R14" s="100">
        <f>+R13/12</f>
        <v>0</v>
      </c>
      <c r="S14" s="35"/>
      <c r="T14" s="35"/>
      <c r="U14" s="35"/>
      <c r="V14" s="35">
        <f>+V13</f>
        <v>0</v>
      </c>
      <c r="W14" s="35"/>
      <c r="X14" s="100">
        <f>+X13/12</f>
        <v>0</v>
      </c>
      <c r="Y14" s="35"/>
      <c r="Z14" s="35"/>
      <c r="AA14" s="35"/>
      <c r="AB14" s="35">
        <f>+AB13</f>
        <v>0</v>
      </c>
      <c r="AC14" s="35"/>
      <c r="AD14" s="100">
        <f>+AD13/12</f>
        <v>0</v>
      </c>
      <c r="AE14" s="43"/>
      <c r="AF14" s="43"/>
      <c r="AG14" s="31">
        <f>SUM(D$14:AD$14)</f>
        <v>0</v>
      </c>
      <c r="AH14" s="30"/>
    </row>
    <row r="15" spans="1:34" ht="17.45" hidden="1" customHeight="1" x14ac:dyDescent="0.35">
      <c r="A15" s="104"/>
      <c r="B15" s="2"/>
      <c r="C15" s="2"/>
      <c r="D15" s="11"/>
      <c r="E15" s="294">
        <f>IF(F14&gt;0.49,1+D14,D14)</f>
        <v>0</v>
      </c>
      <c r="F15" s="294"/>
      <c r="G15" s="11"/>
      <c r="H15" s="2"/>
      <c r="I15" s="2"/>
      <c r="J15" s="11"/>
      <c r="K15" s="294">
        <f>IF(L14&gt;0.49,1+J14,J14)</f>
        <v>0</v>
      </c>
      <c r="L15" s="294"/>
      <c r="M15" s="11"/>
      <c r="N15" s="2"/>
      <c r="O15" s="2"/>
      <c r="P15" s="12"/>
      <c r="Q15" s="294">
        <f>IF(R14&gt;0.49,1+P14,P14)</f>
        <v>0</v>
      </c>
      <c r="R15" s="294"/>
      <c r="S15" s="11"/>
      <c r="T15" s="2"/>
      <c r="U15" s="2"/>
      <c r="V15" s="12"/>
      <c r="W15" s="294">
        <f>IF(X14&gt;0.49,1+V14,V14)</f>
        <v>0</v>
      </c>
      <c r="X15" s="294"/>
      <c r="Y15" s="41"/>
      <c r="Z15" s="41"/>
      <c r="AA15" s="41"/>
      <c r="AB15" s="12"/>
      <c r="AC15" s="294">
        <f>IF(AD14&gt;0.49,1+AB14,AB14)</f>
        <v>0</v>
      </c>
      <c r="AD15" s="294"/>
      <c r="AE15" s="11"/>
      <c r="AF15" s="2"/>
      <c r="AG15" s="2"/>
    </row>
    <row r="16" spans="1:34" ht="6.6" customHeight="1" x14ac:dyDescent="0.35">
      <c r="A16" s="104"/>
      <c r="C16" s="21"/>
      <c r="D16" s="20"/>
      <c r="E16" s="39"/>
      <c r="F16" s="20"/>
      <c r="G16" s="20"/>
      <c r="H16" s="13"/>
      <c r="I16" s="21"/>
      <c r="J16" s="19"/>
      <c r="K16" s="40"/>
      <c r="L16" s="19"/>
      <c r="M16" s="19"/>
      <c r="N16" s="7"/>
      <c r="O16" s="21"/>
      <c r="P16" s="29"/>
      <c r="Q16" s="40"/>
      <c r="R16" s="19"/>
      <c r="S16" s="19"/>
      <c r="T16" s="7"/>
      <c r="U16" s="21"/>
      <c r="V16" s="29"/>
      <c r="W16" s="40"/>
      <c r="X16" s="19"/>
      <c r="Y16" s="41"/>
      <c r="Z16" s="41"/>
      <c r="AA16" s="51"/>
      <c r="AB16" s="29"/>
      <c r="AC16" s="40"/>
      <c r="AD16" s="19"/>
      <c r="AE16" s="19"/>
      <c r="AF16" s="7"/>
      <c r="AG16" s="21"/>
    </row>
    <row r="17" spans="1:33" ht="14.45" customHeight="1" x14ac:dyDescent="0.35">
      <c r="A17" s="108" t="s">
        <v>18</v>
      </c>
      <c r="B17" s="253">
        <v>23000</v>
      </c>
      <c r="C17" s="254"/>
      <c r="D17" s="13"/>
      <c r="E17" s="13"/>
      <c r="F17" s="14"/>
      <c r="G17" s="14"/>
      <c r="H17" s="253">
        <v>23000</v>
      </c>
      <c r="I17" s="254"/>
      <c r="J17" s="7"/>
      <c r="K17" s="7"/>
      <c r="L17" s="14"/>
      <c r="M17" s="14"/>
      <c r="N17" s="253">
        <v>23000</v>
      </c>
      <c r="O17" s="254"/>
      <c r="P17" s="7"/>
      <c r="Q17" s="7"/>
      <c r="R17" s="14"/>
      <c r="S17" s="14"/>
      <c r="T17" s="253">
        <v>23000</v>
      </c>
      <c r="U17" s="254"/>
      <c r="V17" s="7"/>
      <c r="W17" s="7"/>
      <c r="X17" s="14"/>
      <c r="Y17" s="41">
        <v>23000</v>
      </c>
      <c r="Z17" s="253">
        <v>23000</v>
      </c>
      <c r="AA17" s="254"/>
      <c r="AB17" s="7"/>
      <c r="AC17" s="7"/>
      <c r="AD17" s="14"/>
      <c r="AE17" s="14"/>
      <c r="AF17" s="253">
        <v>23000</v>
      </c>
      <c r="AG17" s="254"/>
    </row>
    <row r="18" spans="1:33" ht="14.45" customHeight="1" x14ac:dyDescent="0.3">
      <c r="A18" s="104"/>
      <c r="B18" s="13"/>
      <c r="C18" s="16"/>
      <c r="D18" s="13"/>
      <c r="E18" s="13"/>
      <c r="F18" s="13"/>
      <c r="G18" s="13"/>
      <c r="H18" s="23"/>
      <c r="I18" s="13"/>
      <c r="J18" s="7"/>
      <c r="K18" s="7"/>
      <c r="L18" s="13"/>
      <c r="M18" s="13"/>
      <c r="N18" s="15"/>
      <c r="O18" s="16"/>
      <c r="P18" s="13"/>
      <c r="Q18" s="13"/>
      <c r="R18" s="13"/>
      <c r="S18" s="13"/>
      <c r="T18" s="13"/>
      <c r="U18" s="16"/>
      <c r="V18" s="13"/>
      <c r="W18" s="13"/>
      <c r="X18" s="13"/>
      <c r="Y18" s="13"/>
      <c r="Z18" s="13"/>
      <c r="AA18" s="16"/>
      <c r="AB18" s="13"/>
      <c r="AC18" s="13"/>
      <c r="AD18" s="13"/>
      <c r="AE18" s="13"/>
      <c r="AF18" s="13"/>
      <c r="AG18" s="16"/>
    </row>
    <row r="19" spans="1:33" ht="14.45" hidden="1" customHeight="1" x14ac:dyDescent="0.3">
      <c r="A19" s="104"/>
      <c r="B19" s="46"/>
      <c r="C19" s="45"/>
      <c r="D19" s="13"/>
      <c r="E19" s="13"/>
      <c r="F19" s="13"/>
      <c r="G19" s="13"/>
      <c r="H19" s="18"/>
      <c r="I19" s="13"/>
      <c r="J19" s="7"/>
      <c r="K19" s="7"/>
      <c r="L19" s="13"/>
      <c r="M19" s="13"/>
      <c r="N19" s="7"/>
      <c r="O19" s="17"/>
      <c r="P19" s="13"/>
      <c r="Q19" s="13"/>
      <c r="R19" s="13"/>
      <c r="S19" s="13"/>
      <c r="T19" s="13"/>
      <c r="U19" s="17"/>
      <c r="V19" s="13"/>
      <c r="W19" s="13"/>
      <c r="X19" s="13"/>
      <c r="Y19" s="13"/>
      <c r="Z19" s="13"/>
      <c r="AA19" s="17"/>
      <c r="AB19" s="13"/>
      <c r="AC19" s="13"/>
      <c r="AD19" s="13"/>
      <c r="AE19" s="13"/>
      <c r="AF19" s="18"/>
      <c r="AG19" s="7"/>
    </row>
    <row r="20" spans="1:33" ht="15" hidden="1" customHeight="1" x14ac:dyDescent="0.3">
      <c r="A20" s="104"/>
      <c r="B20" s="47">
        <f>IF(B7&gt;B17,((B7-B17)/B17),0)</f>
        <v>0</v>
      </c>
      <c r="C20" s="48">
        <f>IF(B7&gt;B17,"Over",0)</f>
        <v>0</v>
      </c>
      <c r="D20" s="13"/>
      <c r="E20" s="13"/>
      <c r="H20" s="47">
        <f>IF(H7&gt;H17,((H7-H17)/H17),0)</f>
        <v>0</v>
      </c>
      <c r="I20" s="48">
        <f>IF(H7&gt;H17,"Over",0)</f>
        <v>0</v>
      </c>
      <c r="J20" s="7"/>
      <c r="K20" s="7"/>
      <c r="L20" s="13"/>
      <c r="M20" s="13"/>
      <c r="N20" s="47">
        <f>IF(N7&gt;N17,((N7-N17)/N17),0)</f>
        <v>0</v>
      </c>
      <c r="O20" s="48">
        <f>IF(N7&gt;N17,"Over",0)</f>
        <v>0</v>
      </c>
      <c r="P20" s="13"/>
      <c r="Q20" s="13"/>
      <c r="R20" s="13"/>
      <c r="S20" s="13"/>
      <c r="T20" s="47">
        <f>IF(T7&gt;T17,((T7-T17)/T17),0)</f>
        <v>0</v>
      </c>
      <c r="U20" s="48">
        <f>IF(T7&gt;T17,"Over",0)</f>
        <v>0</v>
      </c>
      <c r="V20" s="13"/>
      <c r="W20" s="13"/>
      <c r="X20" s="13"/>
      <c r="Y20" s="13"/>
      <c r="Z20" s="47">
        <f>IF(Z7&gt;Z17,((Z7-Z17)/Z17),0)</f>
        <v>0</v>
      </c>
      <c r="AA20" s="48">
        <f>IF(Z7&gt;Z17,"Over",0)</f>
        <v>0</v>
      </c>
      <c r="AB20" s="13"/>
      <c r="AC20" s="13"/>
      <c r="AD20" s="13"/>
      <c r="AE20" s="13"/>
      <c r="AF20" s="47">
        <f>IF(AF7&gt;AF17,((AF7-AF17)/AF17),0)</f>
        <v>0</v>
      </c>
      <c r="AG20" s="48">
        <f>IF(AF7&gt;AF17,"Over",0)</f>
        <v>0</v>
      </c>
    </row>
    <row r="21" spans="1:33" ht="15.95" x14ac:dyDescent="0.35">
      <c r="A21" s="108" t="s">
        <v>17</v>
      </c>
      <c r="B21" s="109"/>
      <c r="C21" s="21"/>
      <c r="D21" s="266">
        <f>IF(H7&gt;0,B7+H7,0)</f>
        <v>0</v>
      </c>
      <c r="E21" s="266"/>
      <c r="F21" s="266"/>
      <c r="G21" s="24"/>
      <c r="H21" s="22"/>
      <c r="I21" s="13"/>
      <c r="J21" s="7"/>
      <c r="K21" s="7"/>
      <c r="L21" s="13"/>
      <c r="M21" s="13"/>
      <c r="N21" s="7"/>
      <c r="O21" s="21"/>
      <c r="P21" s="266">
        <f>IF(T7&gt;0,N7+T7,0)</f>
        <v>0</v>
      </c>
      <c r="Q21" s="266"/>
      <c r="R21" s="266"/>
      <c r="S21" s="24"/>
      <c r="T21" s="22"/>
      <c r="U21" s="21"/>
      <c r="V21" s="266">
        <f>IF(T7&gt;0,T7+Z7,0)</f>
        <v>0</v>
      </c>
      <c r="W21" s="266"/>
      <c r="X21" s="266"/>
      <c r="Y21" s="24"/>
      <c r="Z21" s="22"/>
      <c r="AA21" s="21"/>
      <c r="AB21" s="266">
        <f>IF(AF7&gt;0,Z7+AF7,0)</f>
        <v>0</v>
      </c>
      <c r="AC21" s="266"/>
      <c r="AD21" s="266"/>
      <c r="AE21" s="24"/>
      <c r="AF21" s="22"/>
      <c r="AG21" s="7"/>
    </row>
    <row r="22" spans="1:33" ht="15.95" x14ac:dyDescent="0.35">
      <c r="A22" s="108" t="s">
        <v>18</v>
      </c>
      <c r="B22" s="106"/>
      <c r="C22" s="110" t="str">
        <f>D22</f>
        <v/>
      </c>
      <c r="D22" s="253" t="str">
        <f>IF(E15&gt;0,VLOOKUP(E15,TotalAxles,2,FALSE),"")</f>
        <v/>
      </c>
      <c r="E22" s="289"/>
      <c r="F22" s="290"/>
      <c r="G22" s="86"/>
      <c r="H22" s="15"/>
      <c r="I22" s="13"/>
      <c r="J22" s="7"/>
      <c r="K22" s="7"/>
      <c r="L22" s="13"/>
      <c r="M22" s="13"/>
      <c r="N22" s="13"/>
      <c r="O22" s="85" t="str">
        <f>P22</f>
        <v/>
      </c>
      <c r="P22" s="253" t="str">
        <f>IF(Q15&gt;0,VLOOKUP(Q15,TotalAxles,2,FALSE),"")</f>
        <v/>
      </c>
      <c r="Q22" s="289"/>
      <c r="R22" s="290"/>
      <c r="S22" s="86"/>
      <c r="T22" s="15"/>
      <c r="U22" s="85" t="str">
        <f>V22</f>
        <v/>
      </c>
      <c r="V22" s="253" t="str">
        <f>IF(W15&gt;0,VLOOKUP(W15,TotalAxles,2,FALSE),"")</f>
        <v/>
      </c>
      <c r="W22" s="289"/>
      <c r="X22" s="290"/>
      <c r="Y22" s="86"/>
      <c r="Z22" s="15"/>
      <c r="AA22" s="85" t="str">
        <f>AB22</f>
        <v/>
      </c>
      <c r="AB22" s="253" t="str">
        <f>IF(AC15&gt;0,VLOOKUP(AC15,TotalAxles,2,FALSE),"")</f>
        <v/>
      </c>
      <c r="AC22" s="289"/>
      <c r="AD22" s="290"/>
      <c r="AE22" s="86"/>
      <c r="AF22" s="15"/>
      <c r="AG22" s="13"/>
    </row>
    <row r="23" spans="1:33" x14ac:dyDescent="0.3">
      <c r="A23" s="104"/>
      <c r="B23" s="7"/>
      <c r="C23" s="7"/>
      <c r="D23" s="268">
        <f>IF(D21&gt;D22,((D21-D22)/D22),0)</f>
        <v>0</v>
      </c>
      <c r="E23" s="278"/>
      <c r="F23" s="33">
        <f>IF(D21&gt;C22,"Over",0)</f>
        <v>0</v>
      </c>
      <c r="G23" s="7"/>
      <c r="H23" s="7"/>
      <c r="I23" s="50"/>
      <c r="J23" s="7"/>
      <c r="K23" s="7"/>
      <c r="L23" s="13"/>
      <c r="M23" s="13"/>
      <c r="N23" s="13"/>
      <c r="O23" s="7"/>
      <c r="P23" s="268">
        <f>IF(P21&gt;O22,((P21-O22)/O22),0)</f>
        <v>0</v>
      </c>
      <c r="Q23" s="278">
        <f t="shared" ref="Q23" si="0">IF(Q10&gt;Q20,((Q10-Q20)/Q20),0)</f>
        <v>0</v>
      </c>
      <c r="R23" s="33">
        <f>IF(P21&gt;O22,"Over",0)</f>
        <v>0</v>
      </c>
      <c r="S23" s="7"/>
      <c r="T23" s="7"/>
      <c r="U23" s="7"/>
      <c r="V23" s="171">
        <f>IF(V21&gt;U22,((V21-U22)/U22),0)</f>
        <v>0</v>
      </c>
      <c r="W23" s="295">
        <f>IF(V21&gt;V22,"Over",0)</f>
        <v>0</v>
      </c>
      <c r="X23" s="296"/>
      <c r="Y23" s="7"/>
      <c r="Z23" s="7"/>
      <c r="AA23" s="7"/>
      <c r="AB23" s="268">
        <f>IF(AB21&gt;AB22,((AB21-AB22)/AB22),0)</f>
        <v>0</v>
      </c>
      <c r="AC23" s="278">
        <f t="shared" ref="AC23" si="1">IF(AC10&gt;AC20,((AC10-AC20)/AC20),0)</f>
        <v>0</v>
      </c>
      <c r="AD23" s="33">
        <f>IF(AB21&gt;AA22,"Over",0)</f>
        <v>0</v>
      </c>
      <c r="AE23" s="7"/>
      <c r="AF23" s="7"/>
      <c r="AG23" s="13"/>
    </row>
    <row r="24" spans="1:33" ht="15.95" hidden="1" x14ac:dyDescent="0.35">
      <c r="A24" s="104"/>
      <c r="B24" s="7"/>
      <c r="C24" s="7"/>
      <c r="D24" s="71"/>
      <c r="E24" s="71"/>
      <c r="F24" s="71"/>
      <c r="G24" s="71"/>
      <c r="H24" s="71"/>
      <c r="I24" s="68"/>
      <c r="J24" s="71"/>
      <c r="K24" s="71"/>
      <c r="L24" s="68"/>
      <c r="M24" s="68"/>
      <c r="N24" s="68"/>
      <c r="O24" s="72"/>
      <c r="P24" s="72"/>
      <c r="Q24" s="72"/>
      <c r="R24" s="29"/>
      <c r="S24" s="29"/>
      <c r="T24" s="29"/>
      <c r="U24" s="68"/>
      <c r="V24" s="101">
        <f>SUM(O14:AD14)</f>
        <v>0</v>
      </c>
      <c r="W24" s="307">
        <f>ROUND(V24,0)</f>
        <v>0</v>
      </c>
      <c r="X24" s="307"/>
      <c r="Y24" s="68"/>
      <c r="Z24" s="68"/>
      <c r="AA24" s="72"/>
      <c r="AB24" s="72"/>
      <c r="AC24" s="72"/>
      <c r="AD24" s="29"/>
      <c r="AE24" s="29"/>
      <c r="AF24" s="29"/>
      <c r="AG24" s="13"/>
    </row>
    <row r="25" spans="1:33" ht="15.95" x14ac:dyDescent="0.35">
      <c r="A25" s="108" t="s">
        <v>17</v>
      </c>
      <c r="B25" s="106"/>
      <c r="C25" s="106"/>
      <c r="D25" s="111"/>
      <c r="E25" s="111"/>
      <c r="F25" s="118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2"/>
      <c r="R25" s="75"/>
      <c r="S25" s="71"/>
      <c r="T25" s="71"/>
      <c r="U25" s="266">
        <f>IF(N7&gt;0,N7+T7+Z7+AF7,0)</f>
        <v>0</v>
      </c>
      <c r="V25" s="266"/>
      <c r="W25" s="266"/>
      <c r="X25" s="266"/>
      <c r="Y25" s="266"/>
      <c r="Z25" s="29"/>
      <c r="AA25" s="71"/>
      <c r="AB25" s="71"/>
      <c r="AC25" s="76"/>
      <c r="AD25" s="71"/>
      <c r="AE25" s="71"/>
      <c r="AF25" s="71"/>
      <c r="AG25" s="13"/>
    </row>
    <row r="26" spans="1:33" ht="18.55" customHeight="1" x14ac:dyDescent="0.35">
      <c r="A26" s="108" t="s">
        <v>18</v>
      </c>
      <c r="B26" s="106"/>
      <c r="C26" s="107"/>
      <c r="D26" s="287"/>
      <c r="E26" s="288"/>
      <c r="F26" s="118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9"/>
      <c r="S26" s="119"/>
      <c r="T26" s="120"/>
      <c r="U26" s="274" t="str">
        <f>IF(W24&gt;0,VLOOKUP(W24,TotalAxles,4,FALSE),"")</f>
        <v/>
      </c>
      <c r="V26" s="275"/>
      <c r="W26" s="275"/>
      <c r="X26" s="276"/>
      <c r="Y26" s="277"/>
      <c r="Z26" s="78"/>
      <c r="AA26" s="77"/>
      <c r="AB26" s="77"/>
      <c r="AC26" s="77"/>
      <c r="AD26" s="71"/>
      <c r="AE26" s="71"/>
      <c r="AF26" s="71"/>
      <c r="AG26" s="13"/>
    </row>
    <row r="27" spans="1:33" ht="15" customHeight="1" x14ac:dyDescent="0.35">
      <c r="A27" s="104"/>
      <c r="B27" s="13"/>
      <c r="C27" s="7"/>
      <c r="D27" s="68"/>
      <c r="E27" s="68"/>
      <c r="F27" s="74"/>
      <c r="G27" s="71"/>
      <c r="H27" s="71"/>
      <c r="I27" s="71"/>
      <c r="J27" s="71"/>
      <c r="K27" s="71"/>
      <c r="L27" s="71"/>
      <c r="M27" s="71"/>
      <c r="O27" s="71"/>
      <c r="P27" s="71"/>
      <c r="Q27" s="71"/>
      <c r="R27" s="71"/>
      <c r="S27" s="71"/>
      <c r="T27" s="98" t="str">
        <f>U26</f>
        <v/>
      </c>
      <c r="U27" s="308">
        <f>IF(U25&gt;T27,((U25-T27)/T27),0)</f>
        <v>0</v>
      </c>
      <c r="V27" s="310"/>
      <c r="W27" s="311">
        <f>IF(U25&gt;U26,"Over",0)</f>
        <v>0</v>
      </c>
      <c r="X27" s="309"/>
      <c r="Y27" s="309"/>
      <c r="Z27" s="99">
        <f>IF(W14&gt;W24,((W14-W24)/W24),0)</f>
        <v>0</v>
      </c>
      <c r="AA27" s="68"/>
      <c r="AB27" s="68"/>
      <c r="AC27" s="68"/>
      <c r="AD27" s="68"/>
      <c r="AE27" s="68"/>
      <c r="AF27" s="68"/>
      <c r="AG27" s="13"/>
    </row>
    <row r="28" spans="1:33" ht="15.95" hidden="1" x14ac:dyDescent="0.35">
      <c r="A28" s="104"/>
      <c r="B28" s="13"/>
      <c r="C28" s="7"/>
      <c r="D28" s="68"/>
      <c r="E28" s="68"/>
      <c r="F28" s="71"/>
      <c r="G28" s="71"/>
      <c r="H28" s="71"/>
      <c r="I28" s="71"/>
      <c r="J28" s="71"/>
      <c r="K28" s="71"/>
      <c r="L28" s="71"/>
      <c r="M28" s="71"/>
      <c r="N28" s="80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68"/>
      <c r="Z28" s="68"/>
      <c r="AA28" s="68"/>
      <c r="AB28" s="68"/>
      <c r="AC28" s="68"/>
      <c r="AD28" s="68"/>
      <c r="AE28" s="68"/>
      <c r="AF28" s="68"/>
      <c r="AG28" s="13"/>
    </row>
    <row r="29" spans="1:33" ht="11.4" hidden="1" customHeight="1" x14ac:dyDescent="0.35">
      <c r="A29" s="104"/>
      <c r="B29" s="13"/>
      <c r="C29" s="7"/>
      <c r="D29" s="68"/>
      <c r="E29" s="68"/>
      <c r="F29" s="74"/>
      <c r="G29" s="71"/>
      <c r="H29" s="71"/>
      <c r="I29" s="71"/>
      <c r="J29" s="71"/>
      <c r="K29" s="71"/>
      <c r="L29" s="306">
        <f>SUM(D14:AD14)</f>
        <v>0</v>
      </c>
      <c r="M29" s="306"/>
      <c r="N29" s="79">
        <f>ROUND(L29,0)</f>
        <v>0</v>
      </c>
      <c r="O29" s="71"/>
      <c r="P29" s="71"/>
      <c r="Q29" s="71"/>
      <c r="R29" s="71"/>
      <c r="S29" s="71"/>
      <c r="T29" s="71"/>
      <c r="U29" s="71"/>
      <c r="V29" s="71"/>
      <c r="W29" s="81"/>
      <c r="X29" s="68"/>
      <c r="Y29" s="68"/>
      <c r="Z29" s="68"/>
      <c r="AA29" s="68"/>
      <c r="AB29" s="68"/>
      <c r="AC29" s="68"/>
      <c r="AD29" s="68"/>
      <c r="AE29" s="68"/>
      <c r="AF29" s="68"/>
      <c r="AG29" s="13"/>
    </row>
    <row r="30" spans="1:33" ht="15.95" x14ac:dyDescent="0.35">
      <c r="A30" s="108" t="s">
        <v>17</v>
      </c>
      <c r="B30" s="106"/>
      <c r="C30" s="106"/>
      <c r="D30" s="111"/>
      <c r="E30" s="112"/>
      <c r="F30" s="75"/>
      <c r="G30" s="82"/>
      <c r="H30" s="82"/>
      <c r="I30" s="82"/>
      <c r="J30" s="82"/>
      <c r="K30" s="82"/>
      <c r="L30" s="266">
        <f>IF(B7&gt;0,B7+H7+N7+T7+Z7+AF7,0)</f>
        <v>0</v>
      </c>
      <c r="M30" s="266"/>
      <c r="N30" s="266"/>
      <c r="O30" s="266"/>
      <c r="P30" s="266"/>
      <c r="Q30" s="52"/>
      <c r="R30" s="82"/>
      <c r="S30" s="82"/>
      <c r="T30" s="82"/>
      <c r="U30" s="82"/>
      <c r="V30" s="82"/>
      <c r="W30" s="74"/>
      <c r="X30" s="71"/>
      <c r="Y30" s="71"/>
      <c r="Z30" s="71"/>
      <c r="AA30" s="71"/>
      <c r="AB30" s="71"/>
      <c r="AC30" s="71"/>
      <c r="AD30" s="71"/>
      <c r="AE30" s="71"/>
      <c r="AF30" s="71"/>
      <c r="AG30" s="7"/>
    </row>
    <row r="31" spans="1:33" ht="15.95" x14ac:dyDescent="0.35">
      <c r="A31" s="108" t="s">
        <v>18</v>
      </c>
      <c r="B31" s="106"/>
      <c r="C31" s="106"/>
      <c r="D31" s="111"/>
      <c r="E31" s="111"/>
      <c r="F31" s="111"/>
      <c r="G31" s="111"/>
      <c r="H31" s="113"/>
      <c r="I31" s="111"/>
      <c r="J31" s="114"/>
      <c r="K31" s="115"/>
      <c r="L31" s="274" t="str">
        <f>IF(N29&gt;0,VLOOKUP(N29,TotalAxles,6,FALSE),"")</f>
        <v/>
      </c>
      <c r="M31" s="275"/>
      <c r="N31" s="275"/>
      <c r="O31" s="276"/>
      <c r="P31" s="277"/>
      <c r="Q31" s="70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9"/>
      <c r="AE31" s="68"/>
      <c r="AF31" s="68"/>
      <c r="AG31" s="130"/>
    </row>
    <row r="32" spans="1:33" ht="15.95" x14ac:dyDescent="0.35">
      <c r="A32" s="104"/>
      <c r="D32" s="3"/>
      <c r="E32" s="3"/>
      <c r="F32" s="3"/>
      <c r="G32" s="3"/>
      <c r="H32" s="3"/>
      <c r="I32" s="3"/>
      <c r="J32" s="3"/>
      <c r="K32" s="83" t="str">
        <f>L31</f>
        <v/>
      </c>
      <c r="L32" s="308">
        <f>IF(L30&gt;K32,((L30-K32)/K32),0)</f>
        <v>0</v>
      </c>
      <c r="M32" s="308"/>
      <c r="N32" s="308"/>
      <c r="O32" s="309">
        <f>IF(L30&gt;L31,"Over",0)</f>
        <v>0</v>
      </c>
      <c r="P32" s="309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7" ht="3.05" customHeight="1" x14ac:dyDescent="0.35">
      <c r="A33" s="104"/>
      <c r="D33" s="3"/>
      <c r="E33" s="3"/>
      <c r="F33" s="3"/>
      <c r="G33" s="3"/>
      <c r="H33" s="3"/>
      <c r="I33" s="3"/>
      <c r="J33" s="3"/>
      <c r="K33" s="83"/>
      <c r="L33" s="133"/>
      <c r="M33" s="133"/>
      <c r="N33" s="133"/>
      <c r="O33" s="182"/>
      <c r="P33" s="182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7" ht="23.4" hidden="1" customHeight="1" x14ac:dyDescent="0.35">
      <c r="A34" s="132" t="s">
        <v>27</v>
      </c>
      <c r="B34" s="271"/>
      <c r="C34" s="272"/>
      <c r="D34" s="272"/>
      <c r="E34" s="272"/>
      <c r="F34" s="272"/>
      <c r="G34" s="272"/>
      <c r="H34" s="272"/>
      <c r="I34" s="272"/>
      <c r="J34" s="272"/>
      <c r="K34" s="272"/>
      <c r="L34" s="273"/>
      <c r="M34" s="134"/>
      <c r="N34" s="155"/>
      <c r="O34" s="175"/>
      <c r="P34" s="155"/>
      <c r="Q34" s="155"/>
      <c r="R34" s="155"/>
      <c r="S34" s="176"/>
      <c r="T34" s="177"/>
      <c r="U34" s="178"/>
      <c r="V34" s="178"/>
      <c r="W34" s="178"/>
      <c r="X34" s="175"/>
      <c r="Y34" s="155"/>
      <c r="Z34" s="155"/>
      <c r="AA34" s="178"/>
      <c r="AB34" s="178"/>
      <c r="AC34" s="178"/>
      <c r="AD34" s="178"/>
      <c r="AE34" s="178"/>
      <c r="AF34" s="175"/>
      <c r="AG34" s="141"/>
    </row>
    <row r="35" spans="1:37" ht="19.25" hidden="1" customHeight="1" x14ac:dyDescent="0.35">
      <c r="A35" s="122" t="s">
        <v>21</v>
      </c>
      <c r="C35" s="2"/>
      <c r="D35" s="173"/>
      <c r="E35" s="173"/>
      <c r="F35" s="173"/>
      <c r="G35" s="173"/>
      <c r="H35" s="173"/>
      <c r="I35" s="173"/>
      <c r="J35" s="173"/>
      <c r="K35" s="174"/>
      <c r="L35" s="133"/>
      <c r="M35" s="133"/>
      <c r="N35" s="179"/>
      <c r="O35" s="137"/>
      <c r="P35" s="137"/>
      <c r="Q35" s="180"/>
      <c r="R35" s="180"/>
      <c r="S35" s="180"/>
      <c r="T35" s="180"/>
      <c r="U35" s="180"/>
      <c r="V35" s="180"/>
      <c r="W35" s="179"/>
      <c r="X35" s="180"/>
      <c r="Y35" s="180"/>
      <c r="Z35" s="180"/>
      <c r="AA35" s="180"/>
      <c r="AB35" s="180"/>
      <c r="AC35" s="180"/>
      <c r="AD35" s="180"/>
      <c r="AE35" s="180"/>
      <c r="AF35" s="180"/>
      <c r="AG35" s="141"/>
    </row>
    <row r="36" spans="1:37" ht="14.45" hidden="1" customHeight="1" x14ac:dyDescent="0.3">
      <c r="A36" s="297" t="str">
        <f>IF($B$34&gt;0,VLOOKUP($B$34,conditions,2,FALSE),"")</f>
        <v/>
      </c>
      <c r="B36" s="298" t="s">
        <v>37</v>
      </c>
      <c r="C36" s="298" t="s">
        <v>37</v>
      </c>
      <c r="D36" s="298" t="s">
        <v>37</v>
      </c>
      <c r="E36" s="298" t="s">
        <v>37</v>
      </c>
      <c r="F36" s="298" t="s">
        <v>37</v>
      </c>
      <c r="G36" s="298" t="s">
        <v>37</v>
      </c>
      <c r="H36" s="298" t="s">
        <v>37</v>
      </c>
      <c r="I36" s="298" t="s">
        <v>37</v>
      </c>
      <c r="J36" s="298" t="s">
        <v>37</v>
      </c>
      <c r="K36" s="298" t="s">
        <v>37</v>
      </c>
      <c r="L36" s="298" t="s">
        <v>37</v>
      </c>
      <c r="M36" s="298" t="s">
        <v>37</v>
      </c>
      <c r="N36" s="298" t="s">
        <v>37</v>
      </c>
      <c r="O36" s="298" t="s">
        <v>37</v>
      </c>
      <c r="P36" s="298" t="s">
        <v>37</v>
      </c>
      <c r="Q36" s="298" t="s">
        <v>37</v>
      </c>
      <c r="R36" s="298" t="s">
        <v>37</v>
      </c>
      <c r="S36" s="298" t="s">
        <v>37</v>
      </c>
      <c r="T36" s="298" t="s">
        <v>37</v>
      </c>
      <c r="U36" s="298" t="s">
        <v>37</v>
      </c>
      <c r="V36" s="298" t="s">
        <v>37</v>
      </c>
      <c r="W36" s="298" t="s">
        <v>37</v>
      </c>
      <c r="X36" s="298" t="s">
        <v>37</v>
      </c>
      <c r="Y36" s="298" t="s">
        <v>37</v>
      </c>
      <c r="Z36" s="298" t="s">
        <v>37</v>
      </c>
      <c r="AA36" s="298" t="s">
        <v>37</v>
      </c>
      <c r="AB36" s="298" t="s">
        <v>37</v>
      </c>
      <c r="AC36" s="298" t="s">
        <v>37</v>
      </c>
      <c r="AD36" s="298" t="s">
        <v>37</v>
      </c>
      <c r="AE36" s="298" t="s">
        <v>37</v>
      </c>
      <c r="AF36" s="298" t="s">
        <v>37</v>
      </c>
      <c r="AG36" s="299" t="s">
        <v>37</v>
      </c>
    </row>
    <row r="37" spans="1:37" ht="14.45" hidden="1" customHeight="1" x14ac:dyDescent="0.3">
      <c r="A37" s="300" t="s">
        <v>37</v>
      </c>
      <c r="B37" s="301" t="s">
        <v>37</v>
      </c>
      <c r="C37" s="301" t="s">
        <v>37</v>
      </c>
      <c r="D37" s="301" t="s">
        <v>37</v>
      </c>
      <c r="E37" s="301" t="s">
        <v>37</v>
      </c>
      <c r="F37" s="301" t="s">
        <v>37</v>
      </c>
      <c r="G37" s="301" t="s">
        <v>37</v>
      </c>
      <c r="H37" s="301" t="s">
        <v>37</v>
      </c>
      <c r="I37" s="301" t="s">
        <v>37</v>
      </c>
      <c r="J37" s="301" t="s">
        <v>37</v>
      </c>
      <c r="K37" s="301" t="s">
        <v>37</v>
      </c>
      <c r="L37" s="301" t="s">
        <v>37</v>
      </c>
      <c r="M37" s="301" t="s">
        <v>37</v>
      </c>
      <c r="N37" s="301" t="s">
        <v>37</v>
      </c>
      <c r="O37" s="301" t="s">
        <v>37</v>
      </c>
      <c r="P37" s="301" t="s">
        <v>37</v>
      </c>
      <c r="Q37" s="301" t="s">
        <v>37</v>
      </c>
      <c r="R37" s="301" t="s">
        <v>37</v>
      </c>
      <c r="S37" s="301" t="s">
        <v>37</v>
      </c>
      <c r="T37" s="301" t="s">
        <v>37</v>
      </c>
      <c r="U37" s="301" t="s">
        <v>37</v>
      </c>
      <c r="V37" s="301" t="s">
        <v>37</v>
      </c>
      <c r="W37" s="301" t="s">
        <v>37</v>
      </c>
      <c r="X37" s="301" t="s">
        <v>37</v>
      </c>
      <c r="Y37" s="301" t="s">
        <v>37</v>
      </c>
      <c r="Z37" s="301" t="s">
        <v>37</v>
      </c>
      <c r="AA37" s="301" t="s">
        <v>37</v>
      </c>
      <c r="AB37" s="301" t="s">
        <v>37</v>
      </c>
      <c r="AC37" s="301" t="s">
        <v>37</v>
      </c>
      <c r="AD37" s="301" t="s">
        <v>37</v>
      </c>
      <c r="AE37" s="301" t="s">
        <v>37</v>
      </c>
      <c r="AF37" s="301" t="s">
        <v>37</v>
      </c>
      <c r="AG37" s="302" t="s">
        <v>37</v>
      </c>
    </row>
    <row r="38" spans="1:37" ht="32.450000000000003" hidden="1" customHeight="1" x14ac:dyDescent="0.3">
      <c r="A38" s="303" t="s">
        <v>37</v>
      </c>
      <c r="B38" s="304" t="s">
        <v>37</v>
      </c>
      <c r="C38" s="304" t="s">
        <v>37</v>
      </c>
      <c r="D38" s="304" t="s">
        <v>37</v>
      </c>
      <c r="E38" s="304" t="s">
        <v>37</v>
      </c>
      <c r="F38" s="304" t="s">
        <v>37</v>
      </c>
      <c r="G38" s="304" t="s">
        <v>37</v>
      </c>
      <c r="H38" s="304" t="s">
        <v>37</v>
      </c>
      <c r="I38" s="304" t="s">
        <v>37</v>
      </c>
      <c r="J38" s="304" t="s">
        <v>37</v>
      </c>
      <c r="K38" s="304" t="s">
        <v>37</v>
      </c>
      <c r="L38" s="304" t="s">
        <v>37</v>
      </c>
      <c r="M38" s="304" t="s">
        <v>37</v>
      </c>
      <c r="N38" s="304" t="s">
        <v>37</v>
      </c>
      <c r="O38" s="304" t="s">
        <v>37</v>
      </c>
      <c r="P38" s="304" t="s">
        <v>37</v>
      </c>
      <c r="Q38" s="304" t="s">
        <v>37</v>
      </c>
      <c r="R38" s="304" t="s">
        <v>37</v>
      </c>
      <c r="S38" s="304" t="s">
        <v>37</v>
      </c>
      <c r="T38" s="304" t="s">
        <v>37</v>
      </c>
      <c r="U38" s="304" t="s">
        <v>37</v>
      </c>
      <c r="V38" s="304" t="s">
        <v>37</v>
      </c>
      <c r="W38" s="304" t="s">
        <v>37</v>
      </c>
      <c r="X38" s="304" t="s">
        <v>37</v>
      </c>
      <c r="Y38" s="304" t="s">
        <v>37</v>
      </c>
      <c r="Z38" s="304" t="s">
        <v>37</v>
      </c>
      <c r="AA38" s="304" t="s">
        <v>37</v>
      </c>
      <c r="AB38" s="304" t="s">
        <v>37</v>
      </c>
      <c r="AC38" s="304" t="s">
        <v>37</v>
      </c>
      <c r="AD38" s="304" t="s">
        <v>37</v>
      </c>
      <c r="AE38" s="304" t="s">
        <v>37</v>
      </c>
      <c r="AF38" s="304" t="s">
        <v>37</v>
      </c>
      <c r="AG38" s="305" t="s">
        <v>37</v>
      </c>
      <c r="AK38" s="172"/>
    </row>
    <row r="39" spans="1:37" hidden="1" x14ac:dyDescent="0.3">
      <c r="A39" s="30" t="str">
        <f>IF($B$34&gt;0,VLOOKUP($B$34,conditions,2,FALSE),"")</f>
        <v/>
      </c>
      <c r="B39" t="s">
        <v>37</v>
      </c>
      <c r="C39" t="s">
        <v>37</v>
      </c>
      <c r="D39" t="s">
        <v>37</v>
      </c>
      <c r="E39" t="s">
        <v>37</v>
      </c>
      <c r="F39" t="s">
        <v>37</v>
      </c>
      <c r="G39" t="s">
        <v>37</v>
      </c>
      <c r="H39" t="s">
        <v>37</v>
      </c>
      <c r="I39" t="s">
        <v>37</v>
      </c>
      <c r="J39" t="s">
        <v>37</v>
      </c>
      <c r="K39" t="s">
        <v>37</v>
      </c>
      <c r="L39" t="s">
        <v>37</v>
      </c>
      <c r="M39" t="s">
        <v>37</v>
      </c>
      <c r="N39" t="s">
        <v>37</v>
      </c>
      <c r="O39" t="s">
        <v>37</v>
      </c>
      <c r="P39" t="s">
        <v>37</v>
      </c>
      <c r="Q39" t="s">
        <v>37</v>
      </c>
      <c r="R39" t="s">
        <v>37</v>
      </c>
      <c r="S39" t="s">
        <v>37</v>
      </c>
      <c r="T39" t="s">
        <v>37</v>
      </c>
      <c r="U39" t="s">
        <v>37</v>
      </c>
      <c r="V39" t="s">
        <v>37</v>
      </c>
      <c r="W39" t="s">
        <v>37</v>
      </c>
      <c r="X39" t="s">
        <v>37</v>
      </c>
      <c r="Y39" t="s">
        <v>37</v>
      </c>
      <c r="Z39" t="s">
        <v>37</v>
      </c>
      <c r="AA39" t="s">
        <v>37</v>
      </c>
      <c r="AB39" t="s">
        <v>37</v>
      </c>
      <c r="AC39" t="s">
        <v>37</v>
      </c>
      <c r="AD39" t="s">
        <v>37</v>
      </c>
      <c r="AE39" t="s">
        <v>37</v>
      </c>
      <c r="AF39" t="s">
        <v>37</v>
      </c>
      <c r="AG39" t="s">
        <v>37</v>
      </c>
    </row>
    <row r="40" spans="1:37" x14ac:dyDescent="0.3">
      <c r="A40" t="s">
        <v>37</v>
      </c>
      <c r="B40" t="s">
        <v>37</v>
      </c>
      <c r="C40" t="s">
        <v>37</v>
      </c>
      <c r="D40" t="s">
        <v>37</v>
      </c>
      <c r="E40" t="s">
        <v>37</v>
      </c>
      <c r="F40" t="s">
        <v>37</v>
      </c>
      <c r="G40" t="s">
        <v>37</v>
      </c>
      <c r="H40" t="s">
        <v>37</v>
      </c>
      <c r="I40" t="s">
        <v>37</v>
      </c>
      <c r="J40" t="s">
        <v>37</v>
      </c>
      <c r="K40" t="s">
        <v>37</v>
      </c>
      <c r="L40" t="s">
        <v>37</v>
      </c>
      <c r="M40" t="s">
        <v>37</v>
      </c>
      <c r="N40" t="s">
        <v>37</v>
      </c>
      <c r="O40" t="s">
        <v>37</v>
      </c>
      <c r="P40" t="s">
        <v>37</v>
      </c>
      <c r="Q40" t="s">
        <v>37</v>
      </c>
      <c r="R40" t="s">
        <v>37</v>
      </c>
      <c r="S40" t="s">
        <v>37</v>
      </c>
      <c r="T40" t="s">
        <v>37</v>
      </c>
      <c r="U40" t="s">
        <v>37</v>
      </c>
      <c r="V40" t="s">
        <v>37</v>
      </c>
      <c r="W40" t="s">
        <v>37</v>
      </c>
      <c r="X40" t="s">
        <v>37</v>
      </c>
      <c r="Y40" t="s">
        <v>37</v>
      </c>
      <c r="Z40" t="s">
        <v>37</v>
      </c>
      <c r="AA40" t="s">
        <v>37</v>
      </c>
      <c r="AB40" t="s">
        <v>37</v>
      </c>
      <c r="AC40" t="s">
        <v>37</v>
      </c>
      <c r="AD40" t="s">
        <v>37</v>
      </c>
      <c r="AE40" t="s">
        <v>37</v>
      </c>
      <c r="AF40" t="s">
        <v>37</v>
      </c>
      <c r="AG40" t="s">
        <v>37</v>
      </c>
    </row>
    <row r="41" spans="1:37" x14ac:dyDescent="0.3">
      <c r="A41" t="s">
        <v>37</v>
      </c>
      <c r="B41" t="s">
        <v>37</v>
      </c>
      <c r="C41" t="s">
        <v>37</v>
      </c>
      <c r="D41" t="s">
        <v>37</v>
      </c>
      <c r="E41" t="s">
        <v>37</v>
      </c>
      <c r="F41" t="s">
        <v>37</v>
      </c>
      <c r="G41" t="s">
        <v>37</v>
      </c>
      <c r="H41" t="s">
        <v>37</v>
      </c>
      <c r="I41" t="s">
        <v>37</v>
      </c>
      <c r="J41" t="s">
        <v>37</v>
      </c>
      <c r="K41" t="s">
        <v>37</v>
      </c>
      <c r="L41" t="s">
        <v>37</v>
      </c>
      <c r="M41" t="s">
        <v>37</v>
      </c>
      <c r="N41" t="s">
        <v>37</v>
      </c>
      <c r="O41" t="s">
        <v>37</v>
      </c>
      <c r="P41" t="s">
        <v>37</v>
      </c>
      <c r="Q41" t="s">
        <v>37</v>
      </c>
      <c r="R41" t="s">
        <v>37</v>
      </c>
      <c r="S41" t="s">
        <v>37</v>
      </c>
      <c r="T41" t="s">
        <v>37</v>
      </c>
      <c r="U41" t="s">
        <v>37</v>
      </c>
      <c r="V41" t="s">
        <v>37</v>
      </c>
      <c r="W41" t="s">
        <v>37</v>
      </c>
      <c r="X41" t="s">
        <v>37</v>
      </c>
      <c r="Y41" t="s">
        <v>37</v>
      </c>
      <c r="Z41" t="s">
        <v>37</v>
      </c>
      <c r="AA41" t="s">
        <v>37</v>
      </c>
      <c r="AB41" t="s">
        <v>37</v>
      </c>
      <c r="AC41" t="s">
        <v>37</v>
      </c>
      <c r="AD41" t="s">
        <v>37</v>
      </c>
      <c r="AE41" t="s">
        <v>37</v>
      </c>
      <c r="AF41" t="s">
        <v>37</v>
      </c>
      <c r="AG41" t="s">
        <v>37</v>
      </c>
    </row>
  </sheetData>
  <sheetProtection sheet="1" objects="1" scenarios="1" selectLockedCells="1"/>
  <mergeCells count="45">
    <mergeCell ref="AB2:AG2"/>
    <mergeCell ref="AB1:AG1"/>
    <mergeCell ref="B1:O1"/>
    <mergeCell ref="U27:V27"/>
    <mergeCell ref="W27:Y27"/>
    <mergeCell ref="W15:X15"/>
    <mergeCell ref="AC15:AD15"/>
    <mergeCell ref="D21:F21"/>
    <mergeCell ref="P21:R21"/>
    <mergeCell ref="V21:X21"/>
    <mergeCell ref="AB21:AD21"/>
    <mergeCell ref="AF7:AG7"/>
    <mergeCell ref="N17:O17"/>
    <mergeCell ref="P22:R22"/>
    <mergeCell ref="D22:F22"/>
    <mergeCell ref="P23:Q23"/>
    <mergeCell ref="AF17:AG17"/>
    <mergeCell ref="V22:X22"/>
    <mergeCell ref="AB22:AD22"/>
    <mergeCell ref="AB23:AC23"/>
    <mergeCell ref="A36:AG38"/>
    <mergeCell ref="L29:M29"/>
    <mergeCell ref="W24:X24"/>
    <mergeCell ref="L30:P30"/>
    <mergeCell ref="L32:N32"/>
    <mergeCell ref="O32:P32"/>
    <mergeCell ref="B34:L34"/>
    <mergeCell ref="L31:P31"/>
    <mergeCell ref="D26:E26"/>
    <mergeCell ref="U26:Y26"/>
    <mergeCell ref="D23:E23"/>
    <mergeCell ref="Z7:AA7"/>
    <mergeCell ref="U25:Y25"/>
    <mergeCell ref="Z17:AA17"/>
    <mergeCell ref="W23:X23"/>
    <mergeCell ref="H17:I17"/>
    <mergeCell ref="T17:U17"/>
    <mergeCell ref="B7:C7"/>
    <mergeCell ref="H7:I7"/>
    <mergeCell ref="N7:O7"/>
    <mergeCell ref="T7:U7"/>
    <mergeCell ref="B17:C17"/>
    <mergeCell ref="Q15:R15"/>
    <mergeCell ref="E15:F15"/>
    <mergeCell ref="K15:L15"/>
  </mergeCells>
  <conditionalFormatting sqref="B20">
    <cfRule type="cellIs" dxfId="105" priority="154" operator="greaterThan">
      <formula>0</formula>
    </cfRule>
    <cfRule type="expression" dxfId="104" priority="155">
      <formula>+C7&gt;C17</formula>
    </cfRule>
    <cfRule type="expression" dxfId="103" priority="166">
      <formula>IF($B$20&gt;0.1%,"")</formula>
    </cfRule>
  </conditionalFormatting>
  <conditionalFormatting sqref="C20">
    <cfRule type="expression" dxfId="102" priority="176">
      <formula>+B7&gt;B17</formula>
    </cfRule>
    <cfRule type="expression" dxfId="101" priority="177">
      <formula>IF($B$20&gt;0.1%,"")</formula>
    </cfRule>
  </conditionalFormatting>
  <conditionalFormatting sqref="H7">
    <cfRule type="cellIs" dxfId="100" priority="46" operator="greaterThan">
      <formula>23000</formula>
    </cfRule>
  </conditionalFormatting>
  <conditionalFormatting sqref="B7">
    <cfRule type="cellIs" dxfId="99" priority="45" operator="greaterThan">
      <formula>23000</formula>
    </cfRule>
  </conditionalFormatting>
  <conditionalFormatting sqref="W27">
    <cfRule type="expression" dxfId="98" priority="197">
      <formula>+U25&gt;U26</formula>
    </cfRule>
    <cfRule type="expression" dxfId="97" priority="198">
      <formula>IF(U27&gt;0.1%,"")</formula>
    </cfRule>
  </conditionalFormatting>
  <conditionalFormatting sqref="D23 AB23 P23 U27 L32:L33 L35">
    <cfRule type="cellIs" dxfId="96" priority="227" operator="greaterThan">
      <formula>0</formula>
    </cfRule>
  </conditionalFormatting>
  <conditionalFormatting sqref="F23 R23 AD23">
    <cfRule type="expression" dxfId="95" priority="230">
      <formula>+D21&gt;C22</formula>
    </cfRule>
    <cfRule type="expression" dxfId="94" priority="231">
      <formula>IF(D23&gt;0.1%,"")</formula>
    </cfRule>
  </conditionalFormatting>
  <conditionalFormatting sqref="AF7 Z7 T7 N7">
    <cfRule type="cellIs" dxfId="93" priority="44" operator="greaterThan">
      <formula>23000</formula>
    </cfRule>
  </conditionalFormatting>
  <conditionalFormatting sqref="P21:R21 V21:X21 AB21:AD21">
    <cfRule type="cellIs" dxfId="92" priority="42" operator="greaterThan">
      <formula>$AB$22</formula>
    </cfRule>
  </conditionalFormatting>
  <conditionalFormatting sqref="D21:F21">
    <cfRule type="cellIs" dxfId="91" priority="41" operator="greaterThan">
      <formula>$D$22</formula>
    </cfRule>
  </conditionalFormatting>
  <conditionalFormatting sqref="U25">
    <cfRule type="cellIs" dxfId="90" priority="40" operator="greaterThan">
      <formula>$U$26</formula>
    </cfRule>
  </conditionalFormatting>
  <conditionalFormatting sqref="L30">
    <cfRule type="cellIs" dxfId="89" priority="39" operator="greaterThan">
      <formula>$L$31</formula>
    </cfRule>
  </conditionalFormatting>
  <conditionalFormatting sqref="M34">
    <cfRule type="cellIs" dxfId="88" priority="36" operator="greaterThan">
      <formula>0</formula>
    </cfRule>
    <cfRule type="expression" dxfId="87" priority="38">
      <formula>IF($D$23&gt;0.1%,"")</formula>
    </cfRule>
  </conditionalFormatting>
  <conditionalFormatting sqref="O35">
    <cfRule type="expression" dxfId="86" priority="248">
      <formula>IF(L35&gt;0.1%,"")</formula>
    </cfRule>
  </conditionalFormatting>
  <conditionalFormatting sqref="H20">
    <cfRule type="cellIs" dxfId="85" priority="28" operator="greaterThan">
      <formula>0</formula>
    </cfRule>
    <cfRule type="expression" dxfId="84" priority="29">
      <formula>+I7&gt;I17</formula>
    </cfRule>
    <cfRule type="expression" dxfId="83" priority="30">
      <formula>IF($B$20&gt;0.1%,"")</formula>
    </cfRule>
  </conditionalFormatting>
  <conditionalFormatting sqref="I20">
    <cfRule type="expression" dxfId="82" priority="31">
      <formula>+H7&gt;H17</formula>
    </cfRule>
    <cfRule type="expression" dxfId="81" priority="32">
      <formula>IF($B$20&gt;0.1%,"")</formula>
    </cfRule>
  </conditionalFormatting>
  <conditionalFormatting sqref="N20">
    <cfRule type="cellIs" dxfId="80" priority="23" operator="greaterThan">
      <formula>0</formula>
    </cfRule>
    <cfRule type="expression" dxfId="79" priority="24">
      <formula>+O7&gt;O17</formula>
    </cfRule>
    <cfRule type="expression" dxfId="78" priority="25">
      <formula>IF($B$20&gt;0.1%,"")</formula>
    </cfRule>
  </conditionalFormatting>
  <conditionalFormatting sqref="O20">
    <cfRule type="expression" dxfId="77" priority="26">
      <formula>+N7&gt;N17</formula>
    </cfRule>
    <cfRule type="expression" dxfId="76" priority="27">
      <formula>IF($B$20&gt;0.1%,"")</formula>
    </cfRule>
  </conditionalFormatting>
  <conditionalFormatting sqref="Z20">
    <cfRule type="cellIs" dxfId="75" priority="18" operator="greaterThan">
      <formula>0</formula>
    </cfRule>
    <cfRule type="expression" dxfId="74" priority="19">
      <formula>+AA7&gt;AA17</formula>
    </cfRule>
    <cfRule type="expression" dxfId="73" priority="20">
      <formula>IF($B$20&gt;0.1%,"")</formula>
    </cfRule>
  </conditionalFormatting>
  <conditionalFormatting sqref="AA20">
    <cfRule type="expression" dxfId="72" priority="21">
      <formula>+Z7&gt;Z17</formula>
    </cfRule>
    <cfRule type="expression" dxfId="71" priority="22">
      <formula>IF($B$20&gt;0.1%,"")</formula>
    </cfRule>
  </conditionalFormatting>
  <conditionalFormatting sqref="AF20">
    <cfRule type="cellIs" dxfId="70" priority="13" operator="greaterThan">
      <formula>0</formula>
    </cfRule>
    <cfRule type="expression" dxfId="69" priority="14">
      <formula>+AG7&gt;AG17</formula>
    </cfRule>
    <cfRule type="expression" dxfId="68" priority="15">
      <formula>IF($B$20&gt;0.1%,"")</formula>
    </cfRule>
  </conditionalFormatting>
  <conditionalFormatting sqref="AG20">
    <cfRule type="expression" dxfId="67" priority="16">
      <formula>+AF7&gt;AF17</formula>
    </cfRule>
    <cfRule type="expression" dxfId="66" priority="17">
      <formula>IF($B$20&gt;0.1%,"")</formula>
    </cfRule>
  </conditionalFormatting>
  <conditionalFormatting sqref="T20">
    <cfRule type="cellIs" dxfId="65" priority="8" operator="greaterThan">
      <formula>0</formula>
    </cfRule>
    <cfRule type="expression" dxfId="64" priority="9">
      <formula>+U7&gt;U17</formula>
    </cfRule>
    <cfRule type="expression" dxfId="63" priority="10">
      <formula>IF($B$20&gt;0.1%,"")</formula>
    </cfRule>
  </conditionalFormatting>
  <conditionalFormatting sqref="U20">
    <cfRule type="expression" dxfId="62" priority="11">
      <formula>+T7&gt;T17</formula>
    </cfRule>
    <cfRule type="expression" dxfId="61" priority="12">
      <formula>IF($B$20&gt;0.1%,"")</formula>
    </cfRule>
  </conditionalFormatting>
  <conditionalFormatting sqref="V23">
    <cfRule type="cellIs" dxfId="60" priority="7" operator="greaterThan">
      <formula>0</formula>
    </cfRule>
  </conditionalFormatting>
  <conditionalFormatting sqref="W23">
    <cfRule type="expression" dxfId="59" priority="1">
      <formula>+V21&gt;V22</formula>
    </cfRule>
    <cfRule type="expression" dxfId="58" priority="2">
      <formula>IF(U23&gt;0.1%,"")</formula>
    </cfRule>
  </conditionalFormatting>
  <conditionalFormatting sqref="O32">
    <cfRule type="expression" dxfId="57" priority="201">
      <formula>+L30&gt;L31</formula>
    </cfRule>
    <cfRule type="expression" dxfId="56" priority="202">
      <formula>IF(L32&gt;0.1%,"")</formula>
    </cfRule>
  </conditionalFormatting>
  <printOptions horizontalCentered="1"/>
  <pageMargins left="0" right="0" top="0.5" bottom="0.2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B34:L34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9" sqref="E19"/>
    </sheetView>
  </sheetViews>
  <sheetFormatPr defaultColWidth="9.09765625" defaultRowHeight="14.3" x14ac:dyDescent="0.3"/>
  <cols>
    <col min="1" max="1" width="16.3984375" style="28" customWidth="1"/>
    <col min="2" max="8" width="13.59765625" style="28" bestFit="1" customWidth="1"/>
    <col min="9" max="9" width="9.765625E-2" style="10" customWidth="1"/>
    <col min="10" max="16384" width="9.09765625" style="10"/>
  </cols>
  <sheetData>
    <row r="1" spans="1:8" ht="20.9" x14ac:dyDescent="0.3">
      <c r="A1" s="312" t="s">
        <v>2</v>
      </c>
      <c r="B1" s="312"/>
      <c r="C1" s="312"/>
      <c r="D1" s="312"/>
      <c r="E1" s="312"/>
      <c r="F1" s="312"/>
      <c r="G1" s="312"/>
      <c r="H1" s="312"/>
    </row>
    <row r="2" spans="1:8" ht="71.45" x14ac:dyDescent="0.3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</row>
    <row r="3" spans="1:8" x14ac:dyDescent="0.3">
      <c r="A3" s="25" t="s">
        <v>11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  <c r="G3" s="25">
        <v>7</v>
      </c>
      <c r="H3" s="25">
        <v>8</v>
      </c>
    </row>
    <row r="4" spans="1:8" hidden="1" x14ac:dyDescent="0.3">
      <c r="A4" s="25"/>
      <c r="B4" s="25"/>
      <c r="C4" s="25"/>
      <c r="D4" s="25"/>
      <c r="E4" s="25"/>
      <c r="F4" s="25"/>
      <c r="G4" s="25"/>
      <c r="H4" s="25"/>
    </row>
    <row r="5" spans="1:8" x14ac:dyDescent="0.3">
      <c r="A5" s="25">
        <v>4</v>
      </c>
      <c r="B5" s="26">
        <v>39500</v>
      </c>
      <c r="C5" s="25"/>
      <c r="D5" s="25"/>
      <c r="E5" s="25"/>
      <c r="F5" s="25"/>
      <c r="G5" s="25"/>
      <c r="H5" s="25"/>
    </row>
    <row r="6" spans="1:8" x14ac:dyDescent="0.3">
      <c r="A6" s="25">
        <v>5</v>
      </c>
      <c r="B6" s="26">
        <v>40500</v>
      </c>
      <c r="C6" s="25"/>
      <c r="D6" s="25"/>
      <c r="E6" s="25"/>
      <c r="F6" s="25"/>
      <c r="G6" s="25"/>
      <c r="H6" s="25"/>
    </row>
    <row r="7" spans="1:8" x14ac:dyDescent="0.3">
      <c r="A7" s="25">
        <v>6</v>
      </c>
      <c r="B7" s="26">
        <v>41500</v>
      </c>
      <c r="C7" s="25"/>
      <c r="D7" s="25"/>
      <c r="E7" s="25"/>
      <c r="F7" s="25"/>
      <c r="G7" s="25"/>
      <c r="H7" s="25"/>
    </row>
    <row r="8" spans="1:8" x14ac:dyDescent="0.3">
      <c r="A8" s="25">
        <v>7</v>
      </c>
      <c r="B8" s="26">
        <v>43000</v>
      </c>
      <c r="C8" s="26">
        <v>47500</v>
      </c>
      <c r="D8" s="25"/>
      <c r="E8" s="25"/>
      <c r="F8" s="25"/>
      <c r="G8" s="25"/>
      <c r="H8" s="25"/>
    </row>
    <row r="9" spans="1:8" x14ac:dyDescent="0.3">
      <c r="A9" s="25">
        <v>8</v>
      </c>
      <c r="B9" s="26">
        <v>44000</v>
      </c>
      <c r="C9" s="26">
        <v>48500</v>
      </c>
      <c r="D9" s="25"/>
      <c r="E9" s="25"/>
      <c r="F9" s="25"/>
      <c r="G9" s="25"/>
      <c r="H9" s="25"/>
    </row>
    <row r="10" spans="1:8" x14ac:dyDescent="0.3">
      <c r="A10" s="25">
        <v>9</v>
      </c>
      <c r="B10" s="26">
        <v>45000</v>
      </c>
      <c r="C10" s="26">
        <v>49500</v>
      </c>
      <c r="D10" s="25"/>
      <c r="E10" s="25"/>
      <c r="F10" s="25"/>
      <c r="G10" s="25"/>
      <c r="H10" s="25"/>
    </row>
    <row r="11" spans="1:8" x14ac:dyDescent="0.3">
      <c r="A11" s="25">
        <v>10</v>
      </c>
      <c r="B11" s="26">
        <v>46000</v>
      </c>
      <c r="C11" s="26">
        <v>50500</v>
      </c>
      <c r="D11" s="26">
        <v>56000</v>
      </c>
      <c r="E11" s="25"/>
      <c r="F11" s="25"/>
      <c r="G11" s="25"/>
      <c r="H11" s="25"/>
    </row>
    <row r="12" spans="1:8" x14ac:dyDescent="0.3">
      <c r="A12" s="25">
        <v>11</v>
      </c>
      <c r="B12" s="34">
        <v>46000</v>
      </c>
      <c r="C12" s="26">
        <v>51000</v>
      </c>
      <c r="D12" s="26">
        <v>57000</v>
      </c>
      <c r="E12" s="25"/>
      <c r="F12" s="25"/>
      <c r="G12" s="25"/>
      <c r="H12" s="25"/>
    </row>
    <row r="13" spans="1:8" x14ac:dyDescent="0.3">
      <c r="A13" s="25">
        <v>12</v>
      </c>
      <c r="B13" s="34">
        <v>46000</v>
      </c>
      <c r="C13" s="26">
        <v>52000</v>
      </c>
      <c r="D13" s="26">
        <v>57500</v>
      </c>
      <c r="E13" s="25"/>
      <c r="F13" s="25"/>
      <c r="G13" s="25"/>
      <c r="H13" s="25"/>
    </row>
    <row r="14" spans="1:8" x14ac:dyDescent="0.3">
      <c r="A14" s="25">
        <v>13</v>
      </c>
      <c r="B14" s="34">
        <v>46000</v>
      </c>
      <c r="C14" s="26">
        <v>53000</v>
      </c>
      <c r="D14" s="26">
        <v>58500</v>
      </c>
      <c r="E14" s="25"/>
      <c r="F14" s="25"/>
      <c r="G14" s="25"/>
      <c r="H14" s="25"/>
    </row>
    <row r="15" spans="1:8" x14ac:dyDescent="0.3">
      <c r="A15" s="25">
        <v>14</v>
      </c>
      <c r="B15" s="34">
        <v>46000</v>
      </c>
      <c r="C15" s="26">
        <v>53500</v>
      </c>
      <c r="D15" s="26">
        <v>59500</v>
      </c>
      <c r="E15" s="26">
        <v>65500</v>
      </c>
      <c r="F15" s="25"/>
      <c r="G15" s="25"/>
      <c r="H15" s="25"/>
    </row>
    <row r="16" spans="1:8" x14ac:dyDescent="0.3">
      <c r="A16" s="25">
        <v>15</v>
      </c>
      <c r="B16" s="34">
        <v>46000</v>
      </c>
      <c r="C16" s="26">
        <v>54500</v>
      </c>
      <c r="D16" s="26">
        <v>60000</v>
      </c>
      <c r="E16" s="26">
        <v>66000</v>
      </c>
      <c r="F16" s="25"/>
      <c r="G16" s="25"/>
      <c r="H16" s="25"/>
    </row>
    <row r="17" spans="1:8" x14ac:dyDescent="0.3">
      <c r="A17" s="25">
        <v>16</v>
      </c>
      <c r="B17" s="34">
        <v>46000</v>
      </c>
      <c r="C17" s="26">
        <v>55500</v>
      </c>
      <c r="D17" s="26">
        <v>61000</v>
      </c>
      <c r="E17" s="26">
        <v>67000</v>
      </c>
      <c r="F17" s="25"/>
      <c r="G17" s="25"/>
      <c r="H17" s="25"/>
    </row>
    <row r="18" spans="1:8" x14ac:dyDescent="0.3">
      <c r="A18" s="25">
        <v>17</v>
      </c>
      <c r="B18" s="34">
        <v>46000</v>
      </c>
      <c r="C18" s="26">
        <v>56500</v>
      </c>
      <c r="D18" s="26">
        <v>61500</v>
      </c>
      <c r="E18" s="26">
        <v>67500</v>
      </c>
      <c r="F18" s="26">
        <v>74000</v>
      </c>
      <c r="G18" s="25"/>
      <c r="H18" s="25"/>
    </row>
    <row r="19" spans="1:8" x14ac:dyDescent="0.3">
      <c r="A19" s="25">
        <v>18</v>
      </c>
      <c r="B19" s="34">
        <v>46000</v>
      </c>
      <c r="C19" s="26">
        <v>57000</v>
      </c>
      <c r="D19" s="26">
        <v>62500</v>
      </c>
      <c r="E19" s="26">
        <v>68500</v>
      </c>
      <c r="F19" s="26">
        <v>75000</v>
      </c>
      <c r="G19" s="25"/>
      <c r="H19" s="25"/>
    </row>
    <row r="20" spans="1:8" x14ac:dyDescent="0.3">
      <c r="A20" s="25">
        <v>19</v>
      </c>
      <c r="B20" s="34">
        <v>46000</v>
      </c>
      <c r="C20" s="26">
        <v>58000</v>
      </c>
      <c r="D20" s="26">
        <v>63000</v>
      </c>
      <c r="E20" s="26">
        <v>69000</v>
      </c>
      <c r="F20" s="26">
        <v>75500</v>
      </c>
      <c r="G20" s="25"/>
      <c r="H20" s="25"/>
    </row>
    <row r="21" spans="1:8" x14ac:dyDescent="0.3">
      <c r="A21" s="25">
        <v>20</v>
      </c>
      <c r="B21" s="34">
        <v>46000</v>
      </c>
      <c r="C21" s="26">
        <v>59000</v>
      </c>
      <c r="D21" s="26">
        <v>64000</v>
      </c>
      <c r="E21" s="26">
        <v>70000</v>
      </c>
      <c r="F21" s="26">
        <v>76000</v>
      </c>
      <c r="G21" s="25"/>
      <c r="H21" s="25"/>
    </row>
    <row r="22" spans="1:8" x14ac:dyDescent="0.3">
      <c r="A22" s="25">
        <v>21</v>
      </c>
      <c r="B22" s="34">
        <v>46000</v>
      </c>
      <c r="C22" s="26">
        <v>60000</v>
      </c>
      <c r="D22" s="26">
        <v>64500</v>
      </c>
      <c r="E22" s="26">
        <v>70500</v>
      </c>
      <c r="F22" s="26">
        <v>77000</v>
      </c>
      <c r="G22" s="26">
        <v>83500</v>
      </c>
      <c r="H22" s="25"/>
    </row>
    <row r="23" spans="1:8" x14ac:dyDescent="0.3">
      <c r="A23" s="25">
        <v>22</v>
      </c>
      <c r="B23" s="34">
        <v>46000</v>
      </c>
      <c r="C23" s="26">
        <v>60500</v>
      </c>
      <c r="D23" s="26">
        <v>65500</v>
      </c>
      <c r="E23" s="26">
        <v>71500</v>
      </c>
      <c r="F23" s="26">
        <v>77500</v>
      </c>
      <c r="G23" s="26">
        <v>84000</v>
      </c>
      <c r="H23" s="25"/>
    </row>
    <row r="24" spans="1:8" x14ac:dyDescent="0.3">
      <c r="A24" s="25">
        <v>23</v>
      </c>
      <c r="B24" s="34">
        <v>46000</v>
      </c>
      <c r="C24" s="26">
        <v>61500</v>
      </c>
      <c r="D24" s="26">
        <v>66000</v>
      </c>
      <c r="E24" s="26">
        <v>72000</v>
      </c>
      <c r="F24" s="26">
        <v>78000</v>
      </c>
      <c r="G24" s="26">
        <v>84500</v>
      </c>
      <c r="H24" s="25"/>
    </row>
    <row r="25" spans="1:8" x14ac:dyDescent="0.3">
      <c r="A25" s="25">
        <v>24</v>
      </c>
      <c r="B25" s="34">
        <v>46000</v>
      </c>
      <c r="C25" s="26">
        <v>62500</v>
      </c>
      <c r="D25" s="26">
        <v>67000</v>
      </c>
      <c r="E25" s="26">
        <v>72500</v>
      </c>
      <c r="F25" s="26">
        <v>79000</v>
      </c>
      <c r="G25" s="26">
        <v>85500</v>
      </c>
      <c r="H25" s="26">
        <v>92000</v>
      </c>
    </row>
    <row r="26" spans="1:8" x14ac:dyDescent="0.3">
      <c r="A26" s="25">
        <v>25</v>
      </c>
      <c r="B26" s="34">
        <v>46000</v>
      </c>
      <c r="C26" s="26">
        <v>63000</v>
      </c>
      <c r="D26" s="26">
        <v>67500</v>
      </c>
      <c r="E26" s="26">
        <v>73500</v>
      </c>
      <c r="F26" s="26">
        <v>79500</v>
      </c>
      <c r="G26" s="26">
        <v>86000</v>
      </c>
      <c r="H26" s="34">
        <v>92000</v>
      </c>
    </row>
    <row r="27" spans="1:8" x14ac:dyDescent="0.3">
      <c r="A27" s="25">
        <v>26</v>
      </c>
      <c r="B27" s="34">
        <v>46000</v>
      </c>
      <c r="C27" s="26">
        <v>64000</v>
      </c>
      <c r="D27" s="26">
        <v>68500</v>
      </c>
      <c r="E27" s="26">
        <v>74000</v>
      </c>
      <c r="F27" s="26">
        <v>80500</v>
      </c>
      <c r="G27" s="26">
        <v>86500</v>
      </c>
      <c r="H27" s="34">
        <v>92000</v>
      </c>
    </row>
    <row r="28" spans="1:8" x14ac:dyDescent="0.3">
      <c r="A28" s="25">
        <v>27</v>
      </c>
      <c r="B28" s="34">
        <v>46000</v>
      </c>
      <c r="C28" s="26">
        <v>65000</v>
      </c>
      <c r="D28" s="26">
        <v>69000</v>
      </c>
      <c r="E28" s="26">
        <v>75000</v>
      </c>
      <c r="F28" s="26">
        <v>81000</v>
      </c>
      <c r="G28" s="26">
        <v>87500</v>
      </c>
      <c r="H28" s="34">
        <v>92000</v>
      </c>
    </row>
    <row r="29" spans="1:8" x14ac:dyDescent="0.3">
      <c r="A29" s="25">
        <v>28</v>
      </c>
      <c r="B29" s="34">
        <v>46000</v>
      </c>
      <c r="C29" s="26">
        <v>66000</v>
      </c>
      <c r="D29" s="26">
        <v>70000</v>
      </c>
      <c r="E29" s="26">
        <v>75500</v>
      </c>
      <c r="F29" s="26">
        <v>81500</v>
      </c>
      <c r="G29" s="26">
        <v>88000</v>
      </c>
      <c r="H29" s="34">
        <v>92000</v>
      </c>
    </row>
    <row r="30" spans="1:8" x14ac:dyDescent="0.3">
      <c r="A30" s="25">
        <v>29</v>
      </c>
      <c r="B30" s="34">
        <v>46000</v>
      </c>
      <c r="C30" s="26">
        <v>66700</v>
      </c>
      <c r="D30" s="26">
        <v>71000</v>
      </c>
      <c r="E30" s="26">
        <v>76500</v>
      </c>
      <c r="F30" s="26">
        <v>82500</v>
      </c>
      <c r="G30" s="26">
        <v>88500</v>
      </c>
      <c r="H30" s="34">
        <v>92000</v>
      </c>
    </row>
    <row r="31" spans="1:8" x14ac:dyDescent="0.3">
      <c r="A31" s="25">
        <v>30</v>
      </c>
      <c r="B31" s="34">
        <v>46000</v>
      </c>
      <c r="C31" s="26">
        <v>67275</v>
      </c>
      <c r="D31" s="26">
        <v>71500</v>
      </c>
      <c r="E31" s="26">
        <v>77000</v>
      </c>
      <c r="F31" s="26">
        <v>83000</v>
      </c>
      <c r="G31" s="26">
        <v>89500</v>
      </c>
      <c r="H31" s="34">
        <v>92000</v>
      </c>
    </row>
    <row r="32" spans="1:8" x14ac:dyDescent="0.3">
      <c r="A32" s="25">
        <v>31</v>
      </c>
      <c r="B32" s="34">
        <v>46000</v>
      </c>
      <c r="C32" s="26">
        <v>68425</v>
      </c>
      <c r="D32" s="26">
        <v>72500</v>
      </c>
      <c r="E32" s="26">
        <v>77500</v>
      </c>
      <c r="F32" s="26">
        <v>83500</v>
      </c>
      <c r="G32" s="26">
        <v>90000</v>
      </c>
      <c r="H32" s="34">
        <v>92000</v>
      </c>
    </row>
    <row r="33" spans="1:8" x14ac:dyDescent="0.3">
      <c r="A33" s="25">
        <v>32</v>
      </c>
      <c r="B33" s="34">
        <v>46000</v>
      </c>
      <c r="C33" s="26">
        <v>69000</v>
      </c>
      <c r="D33" s="26">
        <v>73000</v>
      </c>
      <c r="E33" s="26">
        <v>78500</v>
      </c>
      <c r="F33" s="26">
        <v>84500</v>
      </c>
      <c r="G33" s="26">
        <v>90500</v>
      </c>
      <c r="H33" s="34">
        <v>92000</v>
      </c>
    </row>
    <row r="34" spans="1:8" x14ac:dyDescent="0.3">
      <c r="A34" s="25">
        <v>33</v>
      </c>
      <c r="B34" s="34">
        <v>46000</v>
      </c>
      <c r="C34" s="34">
        <v>69000</v>
      </c>
      <c r="D34" s="26">
        <v>74000</v>
      </c>
      <c r="E34" s="26">
        <v>79000</v>
      </c>
      <c r="F34" s="26">
        <v>85000</v>
      </c>
      <c r="G34" s="26">
        <v>91500</v>
      </c>
      <c r="H34" s="34">
        <v>92000</v>
      </c>
    </row>
    <row r="35" spans="1:8" x14ac:dyDescent="0.3">
      <c r="A35" s="25">
        <v>34</v>
      </c>
      <c r="B35" s="34">
        <v>46000</v>
      </c>
      <c r="C35" s="34">
        <v>69000</v>
      </c>
      <c r="D35" s="26">
        <v>74500</v>
      </c>
      <c r="E35" s="26">
        <v>80000</v>
      </c>
      <c r="F35" s="26">
        <v>86000</v>
      </c>
      <c r="G35" s="26">
        <v>92000</v>
      </c>
      <c r="H35" s="34">
        <v>92000</v>
      </c>
    </row>
    <row r="36" spans="1:8" x14ac:dyDescent="0.3">
      <c r="A36" s="25">
        <v>35</v>
      </c>
      <c r="B36" s="34">
        <v>46000</v>
      </c>
      <c r="C36" s="34">
        <v>69000</v>
      </c>
      <c r="D36" s="26">
        <v>75500</v>
      </c>
      <c r="E36" s="26">
        <v>80500</v>
      </c>
      <c r="F36" s="26">
        <v>86500</v>
      </c>
      <c r="G36" s="34">
        <v>92000</v>
      </c>
      <c r="H36" s="34">
        <v>92000</v>
      </c>
    </row>
    <row r="37" spans="1:8" x14ac:dyDescent="0.3">
      <c r="A37" s="25">
        <v>36</v>
      </c>
      <c r="B37" s="34">
        <v>46000</v>
      </c>
      <c r="C37" s="34">
        <v>69000</v>
      </c>
      <c r="D37" s="26">
        <v>76000</v>
      </c>
      <c r="E37" s="26">
        <v>81500</v>
      </c>
      <c r="F37" s="26">
        <v>87000</v>
      </c>
      <c r="G37" s="34">
        <v>92000</v>
      </c>
      <c r="H37" s="34">
        <v>92000</v>
      </c>
    </row>
    <row r="38" spans="1:8" x14ac:dyDescent="0.3">
      <c r="A38" s="25">
        <v>37</v>
      </c>
      <c r="B38" s="34">
        <v>46000</v>
      </c>
      <c r="C38" s="34">
        <v>69000</v>
      </c>
      <c r="D38" s="26">
        <v>77000</v>
      </c>
      <c r="E38" s="26">
        <v>82000</v>
      </c>
      <c r="F38" s="26">
        <v>88000</v>
      </c>
      <c r="G38" s="34">
        <v>92000</v>
      </c>
      <c r="H38" s="34">
        <v>92000</v>
      </c>
    </row>
    <row r="39" spans="1:8" x14ac:dyDescent="0.3">
      <c r="A39" s="25">
        <v>38</v>
      </c>
      <c r="B39" s="34">
        <v>46000</v>
      </c>
      <c r="C39" s="34">
        <v>69000</v>
      </c>
      <c r="D39" s="26">
        <v>77500</v>
      </c>
      <c r="E39" s="26">
        <v>83000</v>
      </c>
      <c r="F39" s="26">
        <v>88500</v>
      </c>
      <c r="G39" s="34">
        <v>92000</v>
      </c>
      <c r="H39" s="34">
        <v>92000</v>
      </c>
    </row>
    <row r="40" spans="1:8" x14ac:dyDescent="0.3">
      <c r="A40" s="25">
        <v>39</v>
      </c>
      <c r="B40" s="34">
        <v>46000</v>
      </c>
      <c r="C40" s="34">
        <v>69000</v>
      </c>
      <c r="D40" s="26">
        <v>78000</v>
      </c>
      <c r="E40" s="26">
        <v>83500</v>
      </c>
      <c r="F40" s="26">
        <v>89500</v>
      </c>
      <c r="G40" s="34">
        <v>92000</v>
      </c>
      <c r="H40" s="34">
        <v>92000</v>
      </c>
    </row>
    <row r="41" spans="1:8" x14ac:dyDescent="0.3">
      <c r="A41" s="25">
        <v>40</v>
      </c>
      <c r="B41" s="34">
        <v>46000</v>
      </c>
      <c r="C41" s="34">
        <v>69000</v>
      </c>
      <c r="D41" s="26">
        <v>79000</v>
      </c>
      <c r="E41" s="26">
        <v>84000</v>
      </c>
      <c r="F41" s="26">
        <v>90000</v>
      </c>
      <c r="G41" s="34">
        <v>92000</v>
      </c>
      <c r="H41" s="34">
        <v>92000</v>
      </c>
    </row>
    <row r="42" spans="1:8" x14ac:dyDescent="0.3">
      <c r="A42" s="25">
        <v>41</v>
      </c>
      <c r="B42" s="34">
        <v>46000</v>
      </c>
      <c r="C42" s="34">
        <v>69000</v>
      </c>
      <c r="D42" s="26">
        <v>80000</v>
      </c>
      <c r="E42" s="26">
        <v>85000</v>
      </c>
      <c r="F42" s="26">
        <v>90500</v>
      </c>
      <c r="G42" s="34">
        <v>92000</v>
      </c>
      <c r="H42" s="34">
        <v>92000</v>
      </c>
    </row>
    <row r="43" spans="1:8" x14ac:dyDescent="0.3">
      <c r="A43" s="25">
        <v>42</v>
      </c>
      <c r="B43" s="34">
        <v>46000</v>
      </c>
      <c r="C43" s="34">
        <v>69000</v>
      </c>
      <c r="D43" s="26">
        <v>80500</v>
      </c>
      <c r="E43" s="26">
        <v>85500</v>
      </c>
      <c r="F43" s="26">
        <v>91500</v>
      </c>
      <c r="G43" s="34">
        <v>92000</v>
      </c>
      <c r="H43" s="34">
        <v>92000</v>
      </c>
    </row>
    <row r="44" spans="1:8" x14ac:dyDescent="0.3">
      <c r="A44" s="25">
        <v>43</v>
      </c>
      <c r="B44" s="34">
        <v>46000</v>
      </c>
      <c r="C44" s="34">
        <v>69000</v>
      </c>
      <c r="D44" s="26">
        <v>81500</v>
      </c>
      <c r="E44" s="26">
        <v>86500</v>
      </c>
      <c r="F44" s="26">
        <v>92000</v>
      </c>
      <c r="G44" s="34">
        <v>92000</v>
      </c>
      <c r="H44" s="34">
        <v>92000</v>
      </c>
    </row>
    <row r="45" spans="1:8" x14ac:dyDescent="0.3">
      <c r="A45" s="25">
        <v>44</v>
      </c>
      <c r="B45" s="34">
        <v>46000</v>
      </c>
      <c r="C45" s="34">
        <v>69000</v>
      </c>
      <c r="D45" s="26">
        <v>82500</v>
      </c>
      <c r="E45" s="26">
        <v>87000</v>
      </c>
      <c r="F45" s="34">
        <v>92000</v>
      </c>
      <c r="G45" s="34">
        <v>92000</v>
      </c>
      <c r="H45" s="34">
        <v>92000</v>
      </c>
    </row>
    <row r="46" spans="1:8" x14ac:dyDescent="0.3">
      <c r="A46" s="25">
        <v>45</v>
      </c>
      <c r="B46" s="34">
        <v>46000</v>
      </c>
      <c r="C46" s="34">
        <v>69000</v>
      </c>
      <c r="D46" s="26">
        <v>83000</v>
      </c>
      <c r="E46" s="26">
        <v>88000</v>
      </c>
      <c r="F46" s="34">
        <v>92000</v>
      </c>
      <c r="G46" s="34">
        <v>92000</v>
      </c>
      <c r="H46" s="34">
        <v>92000</v>
      </c>
    </row>
    <row r="47" spans="1:8" x14ac:dyDescent="0.3">
      <c r="A47" s="25">
        <v>46</v>
      </c>
      <c r="B47" s="34">
        <v>46000</v>
      </c>
      <c r="C47" s="34">
        <v>69000</v>
      </c>
      <c r="D47" s="26">
        <v>84000</v>
      </c>
      <c r="E47" s="26">
        <v>88500</v>
      </c>
      <c r="F47" s="34">
        <v>92000</v>
      </c>
      <c r="G47" s="34">
        <v>92000</v>
      </c>
      <c r="H47" s="34">
        <v>92000</v>
      </c>
    </row>
    <row r="48" spans="1:8" x14ac:dyDescent="0.3">
      <c r="A48" s="25">
        <v>47</v>
      </c>
      <c r="B48" s="34">
        <v>46000</v>
      </c>
      <c r="C48" s="34">
        <v>69000</v>
      </c>
      <c r="D48" s="26">
        <v>84500</v>
      </c>
      <c r="E48" s="26">
        <v>89000</v>
      </c>
      <c r="F48" s="34">
        <v>92000</v>
      </c>
      <c r="G48" s="34">
        <v>92000</v>
      </c>
      <c r="H48" s="34">
        <v>92000</v>
      </c>
    </row>
    <row r="49" spans="1:8" x14ac:dyDescent="0.3">
      <c r="A49" s="25">
        <v>48</v>
      </c>
      <c r="B49" s="34">
        <v>46000</v>
      </c>
      <c r="C49" s="34">
        <v>69000</v>
      </c>
      <c r="D49" s="26">
        <v>85500</v>
      </c>
      <c r="E49" s="26">
        <v>90000</v>
      </c>
      <c r="F49" s="34">
        <v>92000</v>
      </c>
      <c r="G49" s="34">
        <v>92000</v>
      </c>
      <c r="H49" s="34">
        <v>92000</v>
      </c>
    </row>
    <row r="50" spans="1:8" x14ac:dyDescent="0.3">
      <c r="A50" s="25">
        <v>49</v>
      </c>
      <c r="B50" s="34">
        <v>46000</v>
      </c>
      <c r="C50" s="34">
        <v>69000</v>
      </c>
      <c r="D50" s="26">
        <v>86000</v>
      </c>
      <c r="E50" s="26">
        <v>90500</v>
      </c>
      <c r="F50" s="34">
        <v>92000</v>
      </c>
      <c r="G50" s="34">
        <v>92000</v>
      </c>
      <c r="H50" s="34">
        <v>92000</v>
      </c>
    </row>
    <row r="51" spans="1:8" x14ac:dyDescent="0.3">
      <c r="A51" s="25">
        <v>50</v>
      </c>
      <c r="B51" s="34">
        <v>46000</v>
      </c>
      <c r="C51" s="34">
        <v>69000</v>
      </c>
      <c r="D51" s="26">
        <v>87000</v>
      </c>
      <c r="E51" s="26">
        <v>91500</v>
      </c>
      <c r="F51" s="34">
        <v>92000</v>
      </c>
      <c r="G51" s="34">
        <v>92000</v>
      </c>
      <c r="H51" s="34">
        <v>92000</v>
      </c>
    </row>
    <row r="52" spans="1:8" x14ac:dyDescent="0.3">
      <c r="A52" s="25">
        <v>51</v>
      </c>
      <c r="B52" s="34">
        <v>46000</v>
      </c>
      <c r="C52" s="34">
        <v>69000</v>
      </c>
      <c r="D52" s="26">
        <v>87500</v>
      </c>
      <c r="E52" s="26">
        <v>92000</v>
      </c>
      <c r="F52" s="34">
        <v>92000</v>
      </c>
      <c r="G52" s="34">
        <v>92000</v>
      </c>
      <c r="H52" s="34">
        <v>92000</v>
      </c>
    </row>
    <row r="53" spans="1:8" x14ac:dyDescent="0.3">
      <c r="A53" s="25">
        <v>52</v>
      </c>
      <c r="B53" s="34">
        <v>46000</v>
      </c>
      <c r="C53" s="34">
        <v>69000</v>
      </c>
      <c r="D53" s="26">
        <v>88500</v>
      </c>
      <c r="E53" s="34">
        <v>92000</v>
      </c>
      <c r="F53" s="34">
        <v>92000</v>
      </c>
      <c r="G53" s="34">
        <v>92000</v>
      </c>
      <c r="H53" s="34">
        <v>92000</v>
      </c>
    </row>
    <row r="54" spans="1:8" x14ac:dyDescent="0.3">
      <c r="A54" s="25">
        <v>53</v>
      </c>
      <c r="B54" s="34">
        <v>46000</v>
      </c>
      <c r="C54" s="34">
        <v>69000</v>
      </c>
      <c r="D54" s="26">
        <v>89000</v>
      </c>
      <c r="E54" s="34">
        <v>92000</v>
      </c>
      <c r="F54" s="34">
        <v>92000</v>
      </c>
      <c r="G54" s="34">
        <v>92000</v>
      </c>
      <c r="H54" s="34">
        <v>92000</v>
      </c>
    </row>
    <row r="55" spans="1:8" x14ac:dyDescent="0.3">
      <c r="A55" s="25">
        <v>54</v>
      </c>
      <c r="B55" s="34">
        <v>46000</v>
      </c>
      <c r="C55" s="34">
        <v>69000</v>
      </c>
      <c r="D55" s="26">
        <v>90000</v>
      </c>
      <c r="E55" s="34">
        <v>92000</v>
      </c>
      <c r="F55" s="34">
        <v>92000</v>
      </c>
      <c r="G55" s="34">
        <v>92000</v>
      </c>
      <c r="H55" s="34">
        <v>92000</v>
      </c>
    </row>
    <row r="56" spans="1:8" x14ac:dyDescent="0.3">
      <c r="A56" s="25">
        <v>55</v>
      </c>
      <c r="B56" s="34">
        <v>46000</v>
      </c>
      <c r="C56" s="34">
        <v>69000</v>
      </c>
      <c r="D56" s="26">
        <v>90500</v>
      </c>
      <c r="E56" s="34">
        <v>92000</v>
      </c>
      <c r="F56" s="34">
        <v>92000</v>
      </c>
      <c r="G56" s="34">
        <v>92000</v>
      </c>
      <c r="H56" s="34">
        <v>92000</v>
      </c>
    </row>
    <row r="57" spans="1:8" x14ac:dyDescent="0.3">
      <c r="A57" s="25">
        <v>56</v>
      </c>
      <c r="B57" s="34">
        <v>46000</v>
      </c>
      <c r="C57" s="34">
        <v>69000</v>
      </c>
      <c r="D57" s="26">
        <v>91500</v>
      </c>
      <c r="E57" s="34">
        <v>92000</v>
      </c>
      <c r="F57" s="34">
        <v>92000</v>
      </c>
      <c r="G57" s="34">
        <v>92000</v>
      </c>
      <c r="H57" s="34">
        <v>92000</v>
      </c>
    </row>
    <row r="58" spans="1:8" ht="14.85" thickBot="1" x14ac:dyDescent="0.35">
      <c r="A58" s="61">
        <v>57</v>
      </c>
      <c r="B58" s="62">
        <v>46000</v>
      </c>
      <c r="C58" s="62">
        <v>69000</v>
      </c>
      <c r="D58" s="63">
        <v>92000</v>
      </c>
      <c r="E58" s="62">
        <v>92000</v>
      </c>
      <c r="F58" s="62">
        <v>92000</v>
      </c>
      <c r="G58" s="62">
        <v>92000</v>
      </c>
      <c r="H58" s="62">
        <v>92000</v>
      </c>
    </row>
    <row r="59" spans="1:8" x14ac:dyDescent="0.3">
      <c r="A59" s="58">
        <v>58</v>
      </c>
      <c r="B59" s="59">
        <v>46000</v>
      </c>
      <c r="C59" s="59">
        <v>69000</v>
      </c>
      <c r="D59" s="60">
        <v>92000</v>
      </c>
      <c r="E59" s="59">
        <v>92000</v>
      </c>
      <c r="F59" s="59">
        <v>92000</v>
      </c>
      <c r="G59" s="59">
        <v>92000</v>
      </c>
      <c r="H59" s="59">
        <v>92000</v>
      </c>
    </row>
    <row r="60" spans="1:8" x14ac:dyDescent="0.3">
      <c r="A60" s="56">
        <v>59</v>
      </c>
      <c r="B60" s="34">
        <v>46000</v>
      </c>
      <c r="C60" s="34">
        <v>69000</v>
      </c>
      <c r="D60" s="57">
        <v>92000</v>
      </c>
      <c r="E60" s="34">
        <v>92000</v>
      </c>
      <c r="F60" s="34">
        <v>92000</v>
      </c>
      <c r="G60" s="34">
        <v>92000</v>
      </c>
      <c r="H60" s="34">
        <v>92000</v>
      </c>
    </row>
    <row r="61" spans="1:8" x14ac:dyDescent="0.3">
      <c r="A61" s="56">
        <v>60</v>
      </c>
      <c r="B61" s="34">
        <v>46000</v>
      </c>
      <c r="C61" s="34">
        <v>69000</v>
      </c>
      <c r="D61" s="57">
        <v>92000</v>
      </c>
      <c r="E61" s="34">
        <v>92000</v>
      </c>
      <c r="F61" s="34">
        <v>92000</v>
      </c>
      <c r="G61" s="34">
        <v>92000</v>
      </c>
      <c r="H61" s="34">
        <v>92000</v>
      </c>
    </row>
    <row r="62" spans="1:8" x14ac:dyDescent="0.3">
      <c r="A62" s="56">
        <v>61</v>
      </c>
      <c r="B62" s="34">
        <v>46000</v>
      </c>
      <c r="C62" s="34">
        <v>69000</v>
      </c>
      <c r="D62" s="57">
        <v>92000</v>
      </c>
      <c r="E62" s="34">
        <v>92000</v>
      </c>
      <c r="F62" s="34">
        <v>92000</v>
      </c>
      <c r="G62" s="34">
        <v>92000</v>
      </c>
      <c r="H62" s="34">
        <v>92000</v>
      </c>
    </row>
    <row r="63" spans="1:8" x14ac:dyDescent="0.3">
      <c r="A63" s="56">
        <v>62</v>
      </c>
      <c r="B63" s="34">
        <v>46000</v>
      </c>
      <c r="C63" s="34">
        <v>69000</v>
      </c>
      <c r="D63" s="57">
        <v>92000</v>
      </c>
      <c r="E63" s="34">
        <v>92000</v>
      </c>
      <c r="F63" s="34">
        <v>92000</v>
      </c>
      <c r="G63" s="34">
        <v>92000</v>
      </c>
      <c r="H63" s="34">
        <v>92000</v>
      </c>
    </row>
    <row r="64" spans="1:8" x14ac:dyDescent="0.3">
      <c r="A64" s="56">
        <v>63</v>
      </c>
      <c r="B64" s="34">
        <v>46000</v>
      </c>
      <c r="C64" s="34">
        <v>69000</v>
      </c>
      <c r="D64" s="57">
        <v>92000</v>
      </c>
      <c r="E64" s="34">
        <v>92000</v>
      </c>
      <c r="F64" s="34">
        <v>92000</v>
      </c>
      <c r="G64" s="34">
        <v>92000</v>
      </c>
      <c r="H64" s="34">
        <v>92000</v>
      </c>
    </row>
    <row r="65" spans="1:9" x14ac:dyDescent="0.3">
      <c r="A65" s="56">
        <v>64</v>
      </c>
      <c r="B65" s="34">
        <v>46000</v>
      </c>
      <c r="C65" s="34">
        <v>69000</v>
      </c>
      <c r="D65" s="57">
        <v>92000</v>
      </c>
      <c r="E65" s="34">
        <v>92000</v>
      </c>
      <c r="F65" s="34">
        <v>92000</v>
      </c>
      <c r="G65" s="34">
        <v>92000</v>
      </c>
      <c r="H65" s="34">
        <v>92000</v>
      </c>
    </row>
    <row r="66" spans="1:9" x14ac:dyDescent="0.3">
      <c r="A66" s="56">
        <v>65</v>
      </c>
      <c r="B66" s="34">
        <v>46000</v>
      </c>
      <c r="C66" s="34">
        <v>69000</v>
      </c>
      <c r="D66" s="57">
        <v>92000</v>
      </c>
      <c r="E66" s="34">
        <v>92000</v>
      </c>
      <c r="F66" s="34">
        <v>92000</v>
      </c>
      <c r="G66" s="34">
        <v>92000</v>
      </c>
      <c r="H66" s="34">
        <v>92000</v>
      </c>
    </row>
    <row r="67" spans="1:9" x14ac:dyDescent="0.3">
      <c r="A67" s="56">
        <v>66</v>
      </c>
      <c r="B67" s="34">
        <v>46000</v>
      </c>
      <c r="C67" s="34">
        <v>69000</v>
      </c>
      <c r="D67" s="57">
        <v>92000</v>
      </c>
      <c r="E67" s="34">
        <v>92000</v>
      </c>
      <c r="F67" s="34">
        <v>92000</v>
      </c>
      <c r="G67" s="34">
        <v>92000</v>
      </c>
      <c r="H67" s="34">
        <v>92000</v>
      </c>
    </row>
    <row r="68" spans="1:9" x14ac:dyDescent="0.3">
      <c r="A68" s="56">
        <v>67</v>
      </c>
      <c r="B68" s="34">
        <v>46000</v>
      </c>
      <c r="C68" s="34">
        <v>69000</v>
      </c>
      <c r="D68" s="57">
        <v>92000</v>
      </c>
      <c r="E68" s="34">
        <v>92000</v>
      </c>
      <c r="F68" s="34">
        <v>92000</v>
      </c>
      <c r="G68" s="34">
        <v>92000</v>
      </c>
      <c r="H68" s="34">
        <v>92000</v>
      </c>
    </row>
    <row r="69" spans="1:9" x14ac:dyDescent="0.3">
      <c r="A69" s="56">
        <v>68</v>
      </c>
      <c r="B69" s="34">
        <v>46000</v>
      </c>
      <c r="C69" s="34">
        <v>69000</v>
      </c>
      <c r="D69" s="57">
        <v>92000</v>
      </c>
      <c r="E69" s="34">
        <v>92000</v>
      </c>
      <c r="F69" s="34">
        <v>92000</v>
      </c>
      <c r="G69" s="34">
        <v>92000</v>
      </c>
      <c r="H69" s="34">
        <v>92000</v>
      </c>
    </row>
    <row r="70" spans="1:9" x14ac:dyDescent="0.3">
      <c r="A70" s="56">
        <v>69</v>
      </c>
      <c r="B70" s="34">
        <v>46000</v>
      </c>
      <c r="C70" s="34">
        <v>69000</v>
      </c>
      <c r="D70" s="57">
        <v>92000</v>
      </c>
      <c r="E70" s="34">
        <v>92000</v>
      </c>
      <c r="F70" s="34">
        <v>92000</v>
      </c>
      <c r="G70" s="34">
        <v>92000</v>
      </c>
      <c r="H70" s="34">
        <v>92000</v>
      </c>
    </row>
    <row r="71" spans="1:9" x14ac:dyDescent="0.3">
      <c r="A71" s="56">
        <v>70</v>
      </c>
      <c r="B71" s="34">
        <v>46000</v>
      </c>
      <c r="C71" s="34">
        <v>69000</v>
      </c>
      <c r="D71" s="57">
        <v>92000</v>
      </c>
      <c r="E71" s="34">
        <v>92000</v>
      </c>
      <c r="F71" s="34">
        <v>92000</v>
      </c>
      <c r="G71" s="34">
        <v>92000</v>
      </c>
      <c r="H71" s="34">
        <v>92000</v>
      </c>
    </row>
    <row r="72" spans="1:9" x14ac:dyDescent="0.3">
      <c r="A72" s="56">
        <v>71</v>
      </c>
      <c r="B72" s="34">
        <v>46000</v>
      </c>
      <c r="C72" s="34">
        <v>69000</v>
      </c>
      <c r="D72" s="57">
        <v>92000</v>
      </c>
      <c r="E72" s="34">
        <v>92000</v>
      </c>
      <c r="F72" s="34">
        <v>92000</v>
      </c>
      <c r="G72" s="34">
        <v>92000</v>
      </c>
      <c r="H72" s="34">
        <v>92000</v>
      </c>
    </row>
    <row r="73" spans="1:9" x14ac:dyDescent="0.3">
      <c r="A73" s="56">
        <v>72</v>
      </c>
      <c r="B73" s="34">
        <v>46000</v>
      </c>
      <c r="C73" s="34">
        <v>69000</v>
      </c>
      <c r="D73" s="57">
        <v>92000</v>
      </c>
      <c r="E73" s="34">
        <v>92000</v>
      </c>
      <c r="F73" s="34">
        <v>92000</v>
      </c>
      <c r="G73" s="34">
        <v>92000</v>
      </c>
      <c r="H73" s="34">
        <v>92000</v>
      </c>
    </row>
    <row r="74" spans="1:9" x14ac:dyDescent="0.3">
      <c r="A74" s="56">
        <v>73</v>
      </c>
      <c r="B74" s="34">
        <v>46000</v>
      </c>
      <c r="C74" s="34">
        <v>69000</v>
      </c>
      <c r="D74" s="57">
        <v>92000</v>
      </c>
      <c r="E74" s="34">
        <v>92000</v>
      </c>
      <c r="F74" s="34">
        <v>92000</v>
      </c>
      <c r="G74" s="34">
        <v>92000</v>
      </c>
      <c r="H74" s="34">
        <v>92000</v>
      </c>
    </row>
    <row r="75" spans="1:9" x14ac:dyDescent="0.3">
      <c r="A75" s="56">
        <v>74</v>
      </c>
      <c r="B75" s="34">
        <v>46000</v>
      </c>
      <c r="C75" s="34">
        <v>69000</v>
      </c>
      <c r="D75" s="57">
        <v>92000</v>
      </c>
      <c r="E75" s="34">
        <v>92000</v>
      </c>
      <c r="F75" s="34">
        <v>92000</v>
      </c>
      <c r="G75" s="34">
        <v>92000</v>
      </c>
      <c r="H75" s="34">
        <v>92000</v>
      </c>
    </row>
    <row r="76" spans="1:9" x14ac:dyDescent="0.3">
      <c r="A76" s="56">
        <v>75</v>
      </c>
      <c r="B76" s="34">
        <v>46000</v>
      </c>
      <c r="C76" s="34">
        <v>69000</v>
      </c>
      <c r="D76" s="57">
        <v>92000</v>
      </c>
      <c r="E76" s="34">
        <v>92000</v>
      </c>
      <c r="F76" s="34">
        <v>92000</v>
      </c>
      <c r="G76" s="34">
        <v>92000</v>
      </c>
      <c r="H76" s="34">
        <v>92000</v>
      </c>
    </row>
    <row r="77" spans="1:9" ht="35.35" customHeight="1" x14ac:dyDescent="0.3">
      <c r="A77" s="313" t="s">
        <v>12</v>
      </c>
      <c r="B77" s="314"/>
      <c r="C77" s="314"/>
      <c r="D77" s="314"/>
      <c r="E77" s="314"/>
      <c r="F77" s="314"/>
      <c r="G77" s="314"/>
      <c r="H77" s="314"/>
      <c r="I77" s="315"/>
    </row>
    <row r="78" spans="1:9" x14ac:dyDescent="0.3">
      <c r="A78" s="316" t="s">
        <v>13</v>
      </c>
      <c r="B78" s="317"/>
      <c r="C78" s="317"/>
      <c r="D78" s="317"/>
      <c r="E78" s="317"/>
      <c r="F78" s="317"/>
      <c r="G78" s="317"/>
      <c r="H78" s="317"/>
      <c r="I78" s="27"/>
    </row>
    <row r="79" spans="1:9" x14ac:dyDescent="0.3">
      <c r="A79" s="318" t="s">
        <v>14</v>
      </c>
      <c r="B79" s="319"/>
      <c r="C79" s="319"/>
      <c r="D79" s="319"/>
      <c r="E79" s="319"/>
      <c r="F79" s="319"/>
      <c r="G79" s="319"/>
      <c r="H79" s="320"/>
    </row>
  </sheetData>
  <sheetProtection password="C7DC" sheet="1" objects="1" scenarios="1"/>
  <mergeCells count="4">
    <mergeCell ref="A1:H1"/>
    <mergeCell ref="A77:I77"/>
    <mergeCell ref="A78:H78"/>
    <mergeCell ref="A79:H79"/>
  </mergeCells>
  <pageMargins left="0.2" right="0.2" top="0" bottom="0" header="0.3" footer="0.3"/>
  <pageSetup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AE37"/>
  <sheetViews>
    <sheetView showGridLines="0" showZeros="0" topLeftCell="A3" zoomScaleNormal="100" workbookViewId="0">
      <selection activeCell="B7" sqref="B7:C7"/>
    </sheetView>
  </sheetViews>
  <sheetFormatPr defaultRowHeight="14.3" x14ac:dyDescent="0.3"/>
  <cols>
    <col min="1" max="1" width="27.59765625" bestFit="1" customWidth="1"/>
    <col min="2" max="3" width="4.796875" customWidth="1"/>
    <col min="4" max="4" width="4.69921875" customWidth="1"/>
    <col min="5" max="5" width="2.8984375" customWidth="1"/>
    <col min="6" max="6" width="4.69921875" customWidth="1"/>
    <col min="7" max="7" width="1.796875" customWidth="1"/>
    <col min="8" max="8" width="3.296875" customWidth="1"/>
    <col min="9" max="9" width="1.796875" customWidth="1"/>
    <col min="10" max="10" width="3.296875" customWidth="1"/>
    <col min="11" max="11" width="4.8984375" customWidth="1"/>
    <col min="12" max="12" width="4.796875" customWidth="1"/>
    <col min="13" max="13" width="4.3984375" customWidth="1"/>
    <col min="14" max="14" width="1.8984375" customWidth="1"/>
    <col min="15" max="15" width="4.19921875" customWidth="1"/>
    <col min="16" max="16" width="1.796875" bestFit="1" customWidth="1"/>
    <col min="17" max="17" width="4.8984375" customWidth="1"/>
    <col min="18" max="18" width="4.796875" customWidth="1"/>
    <col min="19" max="19" width="4.69921875" customWidth="1"/>
    <col min="20" max="20" width="1.796875" customWidth="1"/>
    <col min="21" max="21" width="4.69921875" customWidth="1"/>
    <col min="22" max="22" width="2.69921875" customWidth="1"/>
    <col min="23" max="23" width="12.296875" customWidth="1"/>
    <col min="24" max="24" width="5.19921875" customWidth="1"/>
    <col min="25" max="25" width="3.296875" style="141" customWidth="1"/>
    <col min="26" max="26" width="1.796875" style="141" customWidth="1"/>
    <col min="27" max="27" width="2.796875" style="141" customWidth="1"/>
    <col min="28" max="30" width="8.8984375" style="141"/>
  </cols>
  <sheetData>
    <row r="1" spans="1:30" ht="18.55" hidden="1" customHeight="1" x14ac:dyDescent="0.35">
      <c r="A1" s="201" t="s">
        <v>19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141"/>
      <c r="P1" s="138"/>
      <c r="Q1" s="190" t="s">
        <v>20</v>
      </c>
      <c r="R1" s="189"/>
      <c r="S1" s="189"/>
      <c r="T1" s="141"/>
      <c r="U1" s="281"/>
      <c r="V1" s="281"/>
      <c r="W1" s="281"/>
      <c r="X1" s="281"/>
      <c r="Y1" s="153"/>
    </row>
    <row r="2" spans="1:30" ht="22.85" hidden="1" customHeight="1" x14ac:dyDescent="0.35">
      <c r="A2" s="202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38"/>
      <c r="P2" s="138"/>
      <c r="Q2" s="188" t="s">
        <v>35</v>
      </c>
      <c r="R2" s="138"/>
      <c r="S2" s="141"/>
      <c r="T2" s="202"/>
      <c r="U2" s="291"/>
      <c r="V2" s="291"/>
      <c r="W2" s="291"/>
      <c r="X2" s="291"/>
      <c r="Y2" s="140"/>
    </row>
    <row r="3" spans="1:30" ht="10.199999999999999" customHeight="1" x14ac:dyDescent="0.35">
      <c r="A3" s="202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38"/>
      <c r="P3" s="138"/>
      <c r="Q3" s="138"/>
      <c r="R3" s="138"/>
      <c r="S3" s="138"/>
      <c r="T3" s="138"/>
      <c r="U3" s="138"/>
      <c r="V3" s="138"/>
      <c r="W3" s="188"/>
      <c r="X3" s="202"/>
      <c r="Y3" s="140"/>
    </row>
    <row r="4" spans="1:30" ht="26.4" customHeight="1" x14ac:dyDescent="0.7">
      <c r="A4" s="141"/>
      <c r="B4" s="324" t="s">
        <v>39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141"/>
      <c r="T4" s="141"/>
      <c r="W4" s="151" t="s">
        <v>0</v>
      </c>
      <c r="X4" s="145">
        <f>SUM(B12:R12)</f>
        <v>0</v>
      </c>
    </row>
    <row r="5" spans="1:30" ht="21.6" customHeight="1" x14ac:dyDescent="0.7">
      <c r="A5" s="141"/>
      <c r="B5" s="141"/>
      <c r="C5" s="142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2"/>
      <c r="P5" s="142"/>
      <c r="Q5" s="141"/>
      <c r="R5" s="141"/>
      <c r="S5" s="141"/>
      <c r="T5" s="141"/>
      <c r="W5" s="203" t="s">
        <v>1</v>
      </c>
      <c r="X5" s="152">
        <f>ROUND(R14,0)</f>
        <v>0</v>
      </c>
    </row>
    <row r="6" spans="1:30" ht="6.05" customHeight="1" x14ac:dyDescent="0.7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  <c r="N6" s="142"/>
      <c r="O6" s="142"/>
      <c r="P6" s="142"/>
      <c r="Q6" s="141"/>
      <c r="R6" s="141"/>
      <c r="S6" s="141"/>
      <c r="T6" s="141"/>
      <c r="U6" s="141"/>
      <c r="V6" s="141"/>
      <c r="W6" s="141"/>
      <c r="X6" s="141"/>
    </row>
    <row r="7" spans="1:30" ht="15" customHeight="1" x14ac:dyDescent="0.35">
      <c r="A7" s="240" t="s">
        <v>41</v>
      </c>
      <c r="B7" s="242"/>
      <c r="C7" s="243"/>
      <c r="D7" s="3"/>
      <c r="E7" s="3"/>
      <c r="F7" s="3"/>
      <c r="G7" s="3"/>
      <c r="H7" s="3"/>
      <c r="I7" s="3"/>
      <c r="J7" s="3"/>
      <c r="K7" s="242"/>
      <c r="L7" s="243"/>
      <c r="M7" s="3"/>
      <c r="N7" s="3"/>
      <c r="O7" s="3"/>
      <c r="Q7" s="242"/>
      <c r="R7" s="243"/>
      <c r="S7" s="138"/>
      <c r="T7" s="141"/>
      <c r="Y7"/>
      <c r="Z7"/>
      <c r="AA7"/>
      <c r="AB7"/>
      <c r="AC7"/>
      <c r="AD7"/>
    </row>
    <row r="8" spans="1:30" ht="6.6" customHeight="1" x14ac:dyDescent="0.3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138"/>
      <c r="T8" s="141"/>
      <c r="U8" s="141"/>
      <c r="V8" s="141"/>
      <c r="W8" s="141"/>
      <c r="Y8"/>
      <c r="Z8"/>
      <c r="AA8"/>
      <c r="AB8"/>
      <c r="AC8"/>
      <c r="AD8"/>
    </row>
    <row r="9" spans="1:30" ht="4.3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54"/>
      <c r="T9" s="141"/>
      <c r="U9" s="141"/>
      <c r="V9" s="141"/>
      <c r="W9" s="141"/>
      <c r="Y9"/>
      <c r="Z9"/>
      <c r="AA9"/>
      <c r="AB9"/>
      <c r="AC9"/>
      <c r="AD9"/>
    </row>
    <row r="10" spans="1:30" x14ac:dyDescent="0.3">
      <c r="B10" s="2"/>
      <c r="Q10" s="2"/>
      <c r="S10" s="141"/>
      <c r="T10" s="141"/>
      <c r="U10" s="141"/>
      <c r="V10" s="141"/>
      <c r="W10" s="141"/>
      <c r="Y10"/>
      <c r="Z10"/>
      <c r="AA10"/>
      <c r="AB10"/>
      <c r="AC10"/>
      <c r="AD10"/>
    </row>
    <row r="11" spans="1:30" x14ac:dyDescent="0.3">
      <c r="Q11" s="2"/>
      <c r="S11" s="141"/>
      <c r="T11" s="141"/>
      <c r="U11" s="141"/>
      <c r="V11" s="141"/>
      <c r="W11" s="141"/>
      <c r="Y11"/>
      <c r="Z11"/>
      <c r="AA11"/>
      <c r="AB11"/>
      <c r="AC11"/>
      <c r="AD11"/>
    </row>
    <row r="12" spans="1:30" x14ac:dyDescent="0.3">
      <c r="B12" s="5"/>
      <c r="C12" s="1"/>
      <c r="D12" s="30">
        <f>IF(D13&gt;0,2,0)</f>
        <v>0</v>
      </c>
      <c r="E12" s="2"/>
      <c r="K12" s="5"/>
      <c r="L12" s="1"/>
      <c r="M12" s="30">
        <f>IF(M13&gt;0,1,0)</f>
        <v>0</v>
      </c>
      <c r="N12" s="2"/>
      <c r="P12" s="2"/>
      <c r="Q12" s="2"/>
      <c r="R12" s="1"/>
      <c r="S12" s="155"/>
      <c r="T12" s="141"/>
      <c r="U12" s="141"/>
      <c r="V12" s="141"/>
      <c r="W12" s="141"/>
      <c r="Y12"/>
      <c r="Z12"/>
      <c r="AA12"/>
      <c r="AB12"/>
      <c r="AC12"/>
      <c r="AD12"/>
    </row>
    <row r="13" spans="1:30" ht="17.45" customHeight="1" x14ac:dyDescent="0.3">
      <c r="A13" s="241" t="s">
        <v>42</v>
      </c>
      <c r="B13" s="9"/>
      <c r="C13" s="33"/>
      <c r="D13" s="195"/>
      <c r="E13" s="32" t="s">
        <v>15</v>
      </c>
      <c r="F13" s="195"/>
      <c r="G13" s="32" t="s">
        <v>16</v>
      </c>
      <c r="H13" s="32"/>
      <c r="I13" s="32"/>
      <c r="J13" s="32"/>
      <c r="K13" s="9"/>
      <c r="L13" s="33"/>
      <c r="M13" s="195"/>
      <c r="N13" s="32" t="s">
        <v>15</v>
      </c>
      <c r="O13" s="195"/>
      <c r="P13" s="32" t="s">
        <v>16</v>
      </c>
      <c r="Q13" s="32"/>
      <c r="R13" s="33"/>
      <c r="S13" s="156"/>
      <c r="T13" s="141"/>
      <c r="U13" s="141"/>
      <c r="V13" s="141"/>
      <c r="W13" s="141"/>
      <c r="Y13"/>
      <c r="Z13"/>
      <c r="AA13"/>
      <c r="AB13"/>
      <c r="AC13"/>
      <c r="AD13"/>
    </row>
    <row r="14" spans="1:30" ht="19.8" hidden="1" customHeight="1" x14ac:dyDescent="0.3">
      <c r="A14" s="103"/>
      <c r="B14" s="35"/>
      <c r="C14" s="35"/>
      <c r="D14" s="35">
        <f>+D13</f>
        <v>0</v>
      </c>
      <c r="E14" s="35"/>
      <c r="F14" s="35">
        <f>+F13/12</f>
        <v>0</v>
      </c>
      <c r="G14" s="35"/>
      <c r="H14" s="35"/>
      <c r="I14" s="35"/>
      <c r="J14" s="35"/>
      <c r="K14" s="35"/>
      <c r="L14" s="35"/>
      <c r="M14" s="35">
        <f>+M13</f>
        <v>0</v>
      </c>
      <c r="N14" s="35"/>
      <c r="O14" s="35">
        <f>+O13/12</f>
        <v>0</v>
      </c>
      <c r="P14" s="35"/>
      <c r="Q14" s="35"/>
      <c r="R14" s="31">
        <f>SUM(B$14:Q$14)</f>
        <v>0</v>
      </c>
      <c r="S14" s="157"/>
      <c r="T14" s="158"/>
      <c r="U14" s="141"/>
      <c r="V14" s="141"/>
      <c r="W14" s="141"/>
      <c r="Y14"/>
      <c r="Z14"/>
      <c r="AA14"/>
      <c r="AB14"/>
      <c r="AC14"/>
      <c r="AD14"/>
    </row>
    <row r="15" spans="1:30" ht="11.95" hidden="1" customHeight="1" x14ac:dyDescent="0.35">
      <c r="A15" s="103"/>
      <c r="B15" s="2"/>
      <c r="C15" s="2"/>
      <c r="D15" s="12"/>
      <c r="E15" s="38">
        <f>IF(F14&gt;0.49,1+D14,D14)</f>
        <v>0</v>
      </c>
      <c r="F15" s="11"/>
      <c r="G15" s="11"/>
      <c r="H15" s="11"/>
      <c r="I15" s="11"/>
      <c r="J15" s="11"/>
      <c r="K15" s="2"/>
      <c r="L15" s="2"/>
      <c r="M15" s="12"/>
      <c r="N15" s="38">
        <f>IF(O14&gt;0.49,1+M14,M14)</f>
        <v>0</v>
      </c>
      <c r="O15" s="11"/>
      <c r="P15" s="41"/>
      <c r="Q15" s="41"/>
      <c r="R15" s="41"/>
      <c r="S15" s="159"/>
      <c r="T15" s="141"/>
      <c r="U15" s="141"/>
      <c r="V15" s="141"/>
      <c r="W15" s="141"/>
      <c r="Y15"/>
      <c r="Z15"/>
      <c r="AA15"/>
      <c r="AB15"/>
      <c r="AC15"/>
      <c r="AD15"/>
    </row>
    <row r="16" spans="1:30" ht="7.85" customHeight="1" x14ac:dyDescent="0.35">
      <c r="A16" s="103"/>
      <c r="B16" s="7"/>
      <c r="C16" s="21"/>
      <c r="D16" s="29"/>
      <c r="E16" s="40"/>
      <c r="F16" s="19"/>
      <c r="G16" s="19"/>
      <c r="H16" s="19"/>
      <c r="I16" s="19"/>
      <c r="J16" s="19"/>
      <c r="K16" s="7"/>
      <c r="L16" s="21"/>
      <c r="M16" s="29"/>
      <c r="N16" s="40"/>
      <c r="O16" s="19"/>
      <c r="P16" s="41"/>
      <c r="Q16" s="41"/>
      <c r="R16" s="51"/>
      <c r="S16" s="159"/>
      <c r="T16" s="141"/>
      <c r="U16" s="141"/>
      <c r="V16" s="141"/>
      <c r="W16" s="141"/>
      <c r="Y16"/>
      <c r="Z16"/>
      <c r="AA16"/>
      <c r="AB16"/>
      <c r="AC16"/>
      <c r="AD16"/>
    </row>
    <row r="17" spans="1:31" ht="14.45" customHeight="1" x14ac:dyDescent="0.35">
      <c r="A17" s="108" t="s">
        <v>18</v>
      </c>
      <c r="B17" s="253">
        <v>23000</v>
      </c>
      <c r="C17" s="254"/>
      <c r="D17" s="7"/>
      <c r="E17" s="7"/>
      <c r="F17" s="14"/>
      <c r="G17" s="14"/>
      <c r="H17" s="14"/>
      <c r="I17" s="14"/>
      <c r="J17" s="14"/>
      <c r="K17" s="253">
        <v>23000</v>
      </c>
      <c r="L17" s="254"/>
      <c r="M17" s="7"/>
      <c r="N17" s="7"/>
      <c r="O17" s="14"/>
      <c r="P17" s="41"/>
      <c r="Q17" s="253">
        <v>23000</v>
      </c>
      <c r="R17" s="254"/>
      <c r="S17" s="160"/>
      <c r="T17" s="141"/>
      <c r="U17" s="141"/>
      <c r="V17" s="141"/>
      <c r="W17" s="141"/>
      <c r="Y17"/>
      <c r="Z17"/>
      <c r="AA17"/>
      <c r="AB17"/>
      <c r="AC17"/>
      <c r="AD17"/>
    </row>
    <row r="18" spans="1:31" ht="14.45" hidden="1" customHeight="1" x14ac:dyDescent="0.3">
      <c r="A18" s="103"/>
      <c r="B18" s="15"/>
      <c r="C18" s="16"/>
      <c r="D18" s="13"/>
      <c r="E18" s="13"/>
      <c r="F18" s="13"/>
      <c r="G18" s="13"/>
      <c r="H18" s="13"/>
      <c r="I18" s="13"/>
      <c r="J18" s="13"/>
      <c r="K18" s="13"/>
      <c r="L18" s="16"/>
      <c r="M18" s="13"/>
      <c r="N18" s="13"/>
      <c r="O18" s="13"/>
      <c r="P18" s="13"/>
      <c r="Q18" s="13"/>
      <c r="R18" s="16"/>
      <c r="S18" s="154"/>
      <c r="T18" s="141"/>
      <c r="U18" s="141"/>
      <c r="V18" s="141"/>
      <c r="W18" s="141"/>
      <c r="Y18"/>
      <c r="Z18"/>
      <c r="AA18"/>
      <c r="AB18"/>
      <c r="AC18"/>
      <c r="AD18"/>
    </row>
    <row r="19" spans="1:31" ht="14.45" hidden="1" customHeight="1" x14ac:dyDescent="0.3">
      <c r="A19" s="103"/>
      <c r="B19" s="7"/>
      <c r="C19" s="17"/>
      <c r="D19" s="13"/>
      <c r="E19" s="13"/>
      <c r="F19" s="13"/>
      <c r="G19" s="13"/>
      <c r="H19" s="13"/>
      <c r="I19" s="13"/>
      <c r="J19" s="13"/>
      <c r="K19" s="13"/>
      <c r="L19" s="17"/>
      <c r="M19" s="13"/>
      <c r="N19" s="13"/>
      <c r="O19" s="13"/>
      <c r="P19" s="13"/>
      <c r="Q19" s="13"/>
      <c r="R19" s="17"/>
      <c r="S19" s="154"/>
      <c r="T19" s="141"/>
      <c r="U19" s="141"/>
      <c r="V19" s="141"/>
      <c r="W19" s="141"/>
      <c r="Y19"/>
      <c r="Z19"/>
      <c r="AA19"/>
      <c r="AB19"/>
      <c r="AC19"/>
      <c r="AD19"/>
    </row>
    <row r="20" spans="1:31" ht="15" customHeight="1" x14ac:dyDescent="0.3">
      <c r="A20" s="103"/>
      <c r="B20" s="47">
        <f>IF(B7&gt;B17,((B7-B17)/B17),0)</f>
        <v>0</v>
      </c>
      <c r="C20" s="48">
        <f>IF(B7&gt;B17,"Over",0)</f>
        <v>0</v>
      </c>
      <c r="D20" s="13"/>
      <c r="E20" s="13"/>
      <c r="F20" s="13"/>
      <c r="G20" s="13"/>
      <c r="H20" s="13"/>
      <c r="I20" s="13"/>
      <c r="J20" s="13"/>
      <c r="K20" s="47">
        <f>IF(K7&gt;K17,((K7-K17)/K17),0)</f>
        <v>0</v>
      </c>
      <c r="L20" s="48">
        <f>IF(K7&gt;K17,"Over",0)</f>
        <v>0</v>
      </c>
      <c r="M20" s="13"/>
      <c r="N20" s="13"/>
      <c r="O20" s="13"/>
      <c r="P20" s="13"/>
      <c r="Q20" s="47">
        <f>IF(Q7&gt;Q17,((Q7-Q17)/Q17),0)</f>
        <v>0</v>
      </c>
      <c r="R20" s="48">
        <f>IF(Q7&gt;Q17,"Over",0)</f>
        <v>0</v>
      </c>
      <c r="S20" s="162"/>
      <c r="T20" s="141"/>
      <c r="U20" s="141"/>
      <c r="V20" s="141"/>
      <c r="W20" s="141"/>
      <c r="Y20"/>
      <c r="Z20"/>
      <c r="AA20"/>
      <c r="AB20"/>
      <c r="AC20"/>
      <c r="AD20"/>
    </row>
    <row r="21" spans="1:31" ht="15.95" x14ac:dyDescent="0.35">
      <c r="A21" s="108" t="s">
        <v>17</v>
      </c>
      <c r="B21" s="7"/>
      <c r="C21" s="17"/>
      <c r="D21" s="322"/>
      <c r="E21" s="322"/>
      <c r="F21" s="322"/>
      <c r="G21" s="7"/>
      <c r="H21" s="7"/>
      <c r="I21" s="7"/>
      <c r="J21" s="7"/>
      <c r="K21" s="7"/>
      <c r="L21" s="21"/>
      <c r="M21" s="266">
        <f>IF(K7&gt;0,K7+Q7,0)</f>
        <v>0</v>
      </c>
      <c r="N21" s="266"/>
      <c r="O21" s="266"/>
      <c r="P21" s="24"/>
      <c r="Q21" s="22"/>
      <c r="R21" s="17"/>
      <c r="S21" s="154"/>
      <c r="T21" s="141"/>
      <c r="U21" s="141"/>
      <c r="V21" s="141"/>
      <c r="W21" s="141"/>
      <c r="Y21"/>
      <c r="Z21"/>
      <c r="AA21"/>
      <c r="AB21"/>
      <c r="AC21"/>
      <c r="AD21"/>
    </row>
    <row r="22" spans="1:31" ht="15.95" x14ac:dyDescent="0.35">
      <c r="A22" s="108" t="s">
        <v>18</v>
      </c>
      <c r="B22" s="219"/>
      <c r="C22" s="205">
        <f>D22</f>
        <v>0</v>
      </c>
      <c r="D22" s="322"/>
      <c r="E22" s="322"/>
      <c r="F22" s="322"/>
      <c r="G22" s="29"/>
      <c r="H22" s="29"/>
      <c r="I22" s="29"/>
      <c r="J22" s="29"/>
      <c r="K22" s="7"/>
      <c r="L22" s="85" t="str">
        <f>M22</f>
        <v/>
      </c>
      <c r="M22" s="253" t="str">
        <f>IF(N15&gt;0,VLOOKUP(N15,TotalAxles,2,FALSE),"")</f>
        <v/>
      </c>
      <c r="N22" s="289"/>
      <c r="O22" s="290"/>
      <c r="P22" s="86"/>
      <c r="Q22" s="15"/>
      <c r="R22" s="53"/>
      <c r="S22" s="163"/>
      <c r="T22" s="141"/>
      <c r="U22" s="141"/>
      <c r="V22" s="141"/>
      <c r="W22" s="141"/>
      <c r="Y22"/>
      <c r="Z22"/>
      <c r="AA22"/>
      <c r="AB22"/>
      <c r="AC22"/>
      <c r="AD22"/>
    </row>
    <row r="23" spans="1:31" x14ac:dyDescent="0.3">
      <c r="A23" s="103"/>
      <c r="B23" s="13"/>
      <c r="C23" s="17"/>
      <c r="D23" s="323"/>
      <c r="E23" s="323"/>
      <c r="F23" s="8"/>
      <c r="G23" s="7"/>
      <c r="H23" s="7"/>
      <c r="I23" s="7"/>
      <c r="J23" s="7"/>
      <c r="L23" s="7"/>
      <c r="M23" s="268">
        <f>IF(M21&gt;L22,((M21-L22)/L22),0)</f>
        <v>0</v>
      </c>
      <c r="N23" s="278">
        <f t="shared" ref="N23" si="0">IF(N10&gt;N20,((N10-N20)/N20),0)</f>
        <v>0</v>
      </c>
      <c r="O23" s="33">
        <f>IF(M21&gt;L22,"Over",0)</f>
        <v>0</v>
      </c>
      <c r="P23" s="7"/>
      <c r="Q23" s="7"/>
      <c r="R23" s="7"/>
      <c r="S23" s="154"/>
      <c r="T23" s="141"/>
      <c r="U23" s="141"/>
      <c r="V23" s="141"/>
      <c r="W23" s="141"/>
      <c r="Y23"/>
      <c r="Z23"/>
      <c r="AA23"/>
      <c r="AB23"/>
      <c r="AC23"/>
      <c r="AD23"/>
    </row>
    <row r="24" spans="1:31" s="141" customFormat="1" ht="13.2" hidden="1" customHeight="1" x14ac:dyDescent="0.35">
      <c r="A24" s="103"/>
      <c r="B24" s="13"/>
      <c r="C24" s="17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206"/>
      <c r="O24" s="71"/>
      <c r="P24" s="71"/>
      <c r="Q24">
        <f>SUM(B14:O14)</f>
        <v>0</v>
      </c>
      <c r="R24" s="7"/>
      <c r="S24" s="154"/>
      <c r="X24" s="71"/>
      <c r="Y24" s="165"/>
      <c r="AE24"/>
    </row>
    <row r="25" spans="1:31" s="141" customFormat="1" ht="7.85" customHeight="1" x14ac:dyDescent="0.35">
      <c r="A25" s="103"/>
      <c r="B25" s="13"/>
      <c r="C25" s="17"/>
      <c r="D25" s="71"/>
      <c r="E25" s="71"/>
      <c r="F25" s="71"/>
      <c r="G25" s="71"/>
      <c r="H25" s="71"/>
      <c r="I25" s="71"/>
      <c r="J25" s="71"/>
      <c r="K25" s="71"/>
      <c r="L25" s="71"/>
      <c r="M25" s="2"/>
      <c r="N25" s="81"/>
      <c r="O25" s="71"/>
      <c r="P25" s="71"/>
      <c r="Q25" s="71"/>
      <c r="R25" s="71"/>
      <c r="S25" s="71"/>
      <c r="T25" s="71"/>
      <c r="U25" s="71"/>
      <c r="V25" s="71"/>
      <c r="W25" s="68"/>
      <c r="X25" s="68"/>
      <c r="AA25"/>
    </row>
    <row r="26" spans="1:31" s="141" customFormat="1" ht="15.95" x14ac:dyDescent="0.35">
      <c r="A26" s="108" t="s">
        <v>17</v>
      </c>
      <c r="B26" s="106"/>
      <c r="C26" s="21"/>
      <c r="D26" s="82"/>
      <c r="E26" s="82"/>
      <c r="F26" s="148"/>
      <c r="G26" s="322">
        <f>IF(B7&gt;0,B7+K7+Q7,0)</f>
        <v>0</v>
      </c>
      <c r="H26" s="322"/>
      <c r="I26" s="322"/>
      <c r="J26" s="322"/>
      <c r="K26" s="148"/>
      <c r="L26" s="148"/>
      <c r="M26" s="148"/>
      <c r="N26" s="76"/>
      <c r="P26" s="29"/>
      <c r="Q26" s="71"/>
      <c r="R26" s="71"/>
      <c r="S26" s="71"/>
      <c r="T26" s="71"/>
      <c r="U26" s="71"/>
      <c r="V26" s="71"/>
      <c r="W26" s="71"/>
      <c r="X26" s="71"/>
      <c r="AA26"/>
    </row>
    <row r="27" spans="1:31" ht="15" customHeight="1" x14ac:dyDescent="0.35">
      <c r="A27" s="108" t="s">
        <v>18</v>
      </c>
      <c r="B27" s="106"/>
      <c r="C27" s="106"/>
      <c r="D27" s="111"/>
      <c r="E27" s="113"/>
      <c r="F27" s="218"/>
      <c r="G27" s="274" t="str">
        <f>IF(X5&gt;0,VLOOKUP(X5,TotalAxles,3,FALSE),"")</f>
        <v/>
      </c>
      <c r="H27" s="275"/>
      <c r="I27" s="275"/>
      <c r="J27" s="279"/>
      <c r="P27" s="70"/>
      <c r="Q27" s="68"/>
      <c r="R27" s="68"/>
      <c r="S27" s="68"/>
      <c r="T27" s="68"/>
      <c r="U27" s="68"/>
      <c r="V27" s="68"/>
      <c r="W27" s="68"/>
      <c r="X27" s="68"/>
      <c r="AA27"/>
      <c r="AB27"/>
      <c r="AC27"/>
      <c r="AD27"/>
    </row>
    <row r="28" spans="1:31" ht="15" customHeight="1" x14ac:dyDescent="0.35">
      <c r="A28" s="103"/>
      <c r="D28" s="3"/>
      <c r="E28" s="3"/>
      <c r="F28" s="83" t="str">
        <f>G27</f>
        <v/>
      </c>
      <c r="G28" s="292">
        <f>IF(G26&gt;F28,((G26-F28)/F28),0)</f>
        <v>0</v>
      </c>
      <c r="H28" s="292"/>
      <c r="I28" s="321">
        <f>IF(G26&gt;G27,"Over",0)</f>
        <v>0</v>
      </c>
      <c r="J28" s="321"/>
      <c r="P28" s="3"/>
      <c r="Q28" s="3"/>
      <c r="R28" s="3"/>
      <c r="S28" s="3"/>
      <c r="T28" s="3"/>
      <c r="U28" s="3"/>
      <c r="V28" s="3"/>
      <c r="W28" s="3"/>
      <c r="X28" s="3"/>
      <c r="AA28"/>
      <c r="AB28"/>
      <c r="AC28"/>
      <c r="AD28"/>
    </row>
    <row r="29" spans="1:31" ht="11.95" customHeight="1" x14ac:dyDescent="0.35">
      <c r="A29" s="10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83"/>
      <c r="P29" s="184"/>
      <c r="Q29" s="184"/>
      <c r="R29" s="185"/>
      <c r="S29" s="3"/>
      <c r="T29" s="3"/>
      <c r="U29" s="3"/>
      <c r="V29" s="3"/>
      <c r="W29" s="3"/>
      <c r="X29" s="3"/>
      <c r="Y29" s="138"/>
    </row>
    <row r="30" spans="1:31" ht="19.25" hidden="1" customHeight="1" x14ac:dyDescent="0.35">
      <c r="A30" s="132" t="s">
        <v>27</v>
      </c>
      <c r="B30" s="271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3"/>
      <c r="Y30"/>
      <c r="Z30"/>
      <c r="AA30"/>
      <c r="AB30"/>
      <c r="AC30"/>
      <c r="AD30"/>
    </row>
    <row r="31" spans="1:31" ht="29.4" hidden="1" customHeight="1" x14ac:dyDescent="0.35">
      <c r="A31" s="131" t="s">
        <v>21</v>
      </c>
    </row>
    <row r="32" spans="1:31" ht="18" hidden="1" customHeight="1" x14ac:dyDescent="0.3">
      <c r="A32" s="256" t="str">
        <f t="shared" ref="A32:S34" si="1">IF($B$30&gt;0,VLOOKUP($B$30,conditions,2,FALSE),"")</f>
        <v/>
      </c>
      <c r="B32" s="257" t="str">
        <f t="shared" si="1"/>
        <v/>
      </c>
      <c r="C32" s="257" t="str">
        <f t="shared" si="1"/>
        <v/>
      </c>
      <c r="D32" s="257" t="str">
        <f t="shared" si="1"/>
        <v/>
      </c>
      <c r="E32" s="257" t="str">
        <f t="shared" si="1"/>
        <v/>
      </c>
      <c r="F32" s="257" t="str">
        <f t="shared" si="1"/>
        <v/>
      </c>
      <c r="G32" s="257" t="str">
        <f t="shared" si="1"/>
        <v/>
      </c>
      <c r="H32" s="257"/>
      <c r="I32" s="257"/>
      <c r="J32" s="257"/>
      <c r="K32" s="257" t="str">
        <f t="shared" si="1"/>
        <v/>
      </c>
      <c r="L32" s="257" t="str">
        <f t="shared" si="1"/>
        <v/>
      </c>
      <c r="M32" s="257" t="str">
        <f t="shared" si="1"/>
        <v/>
      </c>
      <c r="N32" s="257" t="str">
        <f t="shared" si="1"/>
        <v/>
      </c>
      <c r="O32" s="257" t="str">
        <f t="shared" si="1"/>
        <v/>
      </c>
      <c r="P32" s="257" t="str">
        <f t="shared" si="1"/>
        <v/>
      </c>
      <c r="Q32" s="257" t="str">
        <f t="shared" si="1"/>
        <v/>
      </c>
      <c r="R32" s="257" t="str">
        <f t="shared" si="1"/>
        <v/>
      </c>
      <c r="S32" s="257" t="str">
        <f t="shared" si="1"/>
        <v/>
      </c>
      <c r="T32" s="257" t="str">
        <f t="shared" ref="T32:X34" si="2">IF($B$30&gt;0,VLOOKUP($B$30,conditions,2,FALSE),"")</f>
        <v/>
      </c>
      <c r="U32" s="257" t="str">
        <f t="shared" si="2"/>
        <v/>
      </c>
      <c r="V32" s="257" t="str">
        <f t="shared" si="2"/>
        <v/>
      </c>
      <c r="W32" s="257" t="str">
        <f t="shared" si="2"/>
        <v/>
      </c>
      <c r="X32" s="258" t="str">
        <f t="shared" si="2"/>
        <v/>
      </c>
      <c r="Y32" s="166" t="s">
        <v>37</v>
      </c>
      <c r="Z32" t="s">
        <v>37</v>
      </c>
      <c r="AA32" t="s">
        <v>37</v>
      </c>
      <c r="AB32" t="s">
        <v>37</v>
      </c>
      <c r="AC32" t="s">
        <v>37</v>
      </c>
      <c r="AD32" s="141" t="s">
        <v>37</v>
      </c>
    </row>
    <row r="33" spans="1:31" ht="18" hidden="1" customHeight="1" x14ac:dyDescent="0.3">
      <c r="A33" s="259" t="str">
        <f t="shared" si="1"/>
        <v/>
      </c>
      <c r="B33" s="260" t="str">
        <f t="shared" si="1"/>
        <v/>
      </c>
      <c r="C33" s="260" t="str">
        <f t="shared" si="1"/>
        <v/>
      </c>
      <c r="D33" s="260" t="str">
        <f t="shared" si="1"/>
        <v/>
      </c>
      <c r="E33" s="260" t="str">
        <f t="shared" si="1"/>
        <v/>
      </c>
      <c r="F33" s="260" t="str">
        <f t="shared" si="1"/>
        <v/>
      </c>
      <c r="G33" s="260" t="str">
        <f t="shared" si="1"/>
        <v/>
      </c>
      <c r="H33" s="260"/>
      <c r="I33" s="260"/>
      <c r="J33" s="260"/>
      <c r="K33" s="260" t="str">
        <f t="shared" si="1"/>
        <v/>
      </c>
      <c r="L33" s="260" t="str">
        <f t="shared" si="1"/>
        <v/>
      </c>
      <c r="M33" s="260" t="str">
        <f t="shared" si="1"/>
        <v/>
      </c>
      <c r="N33" s="260" t="str">
        <f t="shared" si="1"/>
        <v/>
      </c>
      <c r="O33" s="260" t="str">
        <f t="shared" si="1"/>
        <v/>
      </c>
      <c r="P33" s="260" t="str">
        <f t="shared" si="1"/>
        <v/>
      </c>
      <c r="Q33" s="260" t="str">
        <f t="shared" si="1"/>
        <v/>
      </c>
      <c r="R33" s="260" t="str">
        <f t="shared" si="1"/>
        <v/>
      </c>
      <c r="S33" s="260" t="str">
        <f t="shared" si="1"/>
        <v/>
      </c>
      <c r="T33" s="260" t="str">
        <f t="shared" si="2"/>
        <v/>
      </c>
      <c r="U33" s="260" t="str">
        <f t="shared" si="2"/>
        <v/>
      </c>
      <c r="V33" s="260" t="str">
        <f t="shared" si="2"/>
        <v/>
      </c>
      <c r="W33" s="260" t="str">
        <f t="shared" si="2"/>
        <v/>
      </c>
      <c r="X33" s="261" t="str">
        <f t="shared" si="2"/>
        <v/>
      </c>
      <c r="Y33" s="166" t="s">
        <v>37</v>
      </c>
      <c r="Z33" t="s">
        <v>37</v>
      </c>
      <c r="AA33" t="s">
        <v>37</v>
      </c>
      <c r="AB33" t="s">
        <v>37</v>
      </c>
      <c r="AC33" t="s">
        <v>37</v>
      </c>
      <c r="AD33" s="141" t="s">
        <v>37</v>
      </c>
      <c r="AE33" s="167"/>
    </row>
    <row r="34" spans="1:31" ht="25.15" hidden="1" customHeight="1" x14ac:dyDescent="0.3">
      <c r="A34" s="262" t="str">
        <f t="shared" si="1"/>
        <v/>
      </c>
      <c r="B34" s="263" t="str">
        <f t="shared" si="1"/>
        <v/>
      </c>
      <c r="C34" s="263" t="str">
        <f t="shared" si="1"/>
        <v/>
      </c>
      <c r="D34" s="263" t="str">
        <f t="shared" si="1"/>
        <v/>
      </c>
      <c r="E34" s="263" t="str">
        <f t="shared" si="1"/>
        <v/>
      </c>
      <c r="F34" s="263" t="str">
        <f t="shared" si="1"/>
        <v/>
      </c>
      <c r="G34" s="263" t="str">
        <f t="shared" si="1"/>
        <v/>
      </c>
      <c r="H34" s="263"/>
      <c r="I34" s="263"/>
      <c r="J34" s="263"/>
      <c r="K34" s="263" t="str">
        <f t="shared" si="1"/>
        <v/>
      </c>
      <c r="L34" s="263" t="str">
        <f t="shared" si="1"/>
        <v/>
      </c>
      <c r="M34" s="263" t="str">
        <f t="shared" si="1"/>
        <v/>
      </c>
      <c r="N34" s="263" t="str">
        <f t="shared" si="1"/>
        <v/>
      </c>
      <c r="O34" s="263" t="str">
        <f t="shared" si="1"/>
        <v/>
      </c>
      <c r="P34" s="263" t="str">
        <f t="shared" si="1"/>
        <v/>
      </c>
      <c r="Q34" s="263" t="str">
        <f t="shared" si="1"/>
        <v/>
      </c>
      <c r="R34" s="263" t="str">
        <f t="shared" si="1"/>
        <v/>
      </c>
      <c r="S34" s="263" t="str">
        <f t="shared" si="1"/>
        <v/>
      </c>
      <c r="T34" s="263" t="str">
        <f t="shared" si="2"/>
        <v/>
      </c>
      <c r="U34" s="263" t="str">
        <f t="shared" si="2"/>
        <v/>
      </c>
      <c r="V34" s="263" t="str">
        <f t="shared" si="2"/>
        <v/>
      </c>
      <c r="W34" s="263" t="str">
        <f t="shared" si="2"/>
        <v/>
      </c>
      <c r="X34" s="264" t="str">
        <f t="shared" si="2"/>
        <v/>
      </c>
      <c r="Y34" s="166" t="s">
        <v>37</v>
      </c>
      <c r="Z34" t="s">
        <v>37</v>
      </c>
      <c r="AA34" t="s">
        <v>37</v>
      </c>
      <c r="AB34" t="s">
        <v>37</v>
      </c>
      <c r="AC34" t="s">
        <v>37</v>
      </c>
      <c r="AD34" s="141" t="s">
        <v>37</v>
      </c>
      <c r="AE34" s="30" t="str">
        <f>IF($B$30&gt;0,VLOOKUP($B$30,conditions,2,FALSE),"")</f>
        <v/>
      </c>
    </row>
    <row r="35" spans="1:31" hidden="1" x14ac:dyDescent="0.3">
      <c r="A35" s="30" t="str">
        <f>IF($B$30&gt;0,VLOOKUP($B$30,conditions,2,FALSE),"")</f>
        <v/>
      </c>
      <c r="B35" t="s">
        <v>37</v>
      </c>
      <c r="C35" t="s">
        <v>37</v>
      </c>
      <c r="D35" t="s">
        <v>37</v>
      </c>
      <c r="E35" t="s">
        <v>37</v>
      </c>
      <c r="F35" t="s">
        <v>37</v>
      </c>
      <c r="G35" t="s">
        <v>37</v>
      </c>
      <c r="K35" t="s">
        <v>37</v>
      </c>
      <c r="L35" t="s">
        <v>37</v>
      </c>
      <c r="M35" t="s">
        <v>37</v>
      </c>
      <c r="N35" t="s">
        <v>37</v>
      </c>
      <c r="O35" t="s">
        <v>37</v>
      </c>
      <c r="P35" t="s">
        <v>37</v>
      </c>
      <c r="Q35" t="s">
        <v>37</v>
      </c>
      <c r="R35" t="s">
        <v>37</v>
      </c>
      <c r="S35" t="s">
        <v>37</v>
      </c>
      <c r="T35" t="s">
        <v>37</v>
      </c>
      <c r="U35" t="s">
        <v>37</v>
      </c>
      <c r="V35" t="s">
        <v>37</v>
      </c>
      <c r="W35" t="s">
        <v>37</v>
      </c>
      <c r="X35" t="s">
        <v>37</v>
      </c>
    </row>
    <row r="36" spans="1:31" x14ac:dyDescent="0.3">
      <c r="A36" t="s">
        <v>37</v>
      </c>
      <c r="B36" t="s">
        <v>37</v>
      </c>
      <c r="C36" t="s">
        <v>37</v>
      </c>
      <c r="D36" t="s">
        <v>37</v>
      </c>
      <c r="E36" t="s">
        <v>37</v>
      </c>
      <c r="F36" t="s">
        <v>37</v>
      </c>
      <c r="G36" t="s">
        <v>37</v>
      </c>
      <c r="K36" t="s">
        <v>37</v>
      </c>
      <c r="L36" t="s">
        <v>37</v>
      </c>
      <c r="M36" t="s">
        <v>37</v>
      </c>
      <c r="N36" t="s">
        <v>37</v>
      </c>
      <c r="O36" t="s">
        <v>37</v>
      </c>
      <c r="P36" t="s">
        <v>37</v>
      </c>
      <c r="Q36" t="s">
        <v>37</v>
      </c>
      <c r="R36" t="s">
        <v>37</v>
      </c>
      <c r="S36" t="s">
        <v>37</v>
      </c>
      <c r="T36" t="s">
        <v>37</v>
      </c>
      <c r="U36" t="s">
        <v>37</v>
      </c>
      <c r="V36" t="s">
        <v>37</v>
      </c>
      <c r="W36" t="s">
        <v>37</v>
      </c>
      <c r="X36" t="s">
        <v>37</v>
      </c>
    </row>
    <row r="37" spans="1:31" x14ac:dyDescent="0.3">
      <c r="A37" t="s">
        <v>37</v>
      </c>
      <c r="B37" t="s">
        <v>37</v>
      </c>
      <c r="C37" t="s">
        <v>37</v>
      </c>
      <c r="D37" t="s">
        <v>37</v>
      </c>
      <c r="E37" t="s">
        <v>37</v>
      </c>
      <c r="F37" t="s">
        <v>37</v>
      </c>
      <c r="G37" t="s">
        <v>37</v>
      </c>
      <c r="K37" t="s">
        <v>37</v>
      </c>
      <c r="L37" t="s">
        <v>37</v>
      </c>
      <c r="M37" t="s">
        <v>37</v>
      </c>
      <c r="N37" t="s">
        <v>37</v>
      </c>
      <c r="O37" t="s">
        <v>37</v>
      </c>
      <c r="P37" t="s">
        <v>37</v>
      </c>
      <c r="Q37" t="s">
        <v>37</v>
      </c>
      <c r="R37" t="s">
        <v>37</v>
      </c>
      <c r="S37" t="s">
        <v>37</v>
      </c>
      <c r="T37" t="s">
        <v>37</v>
      </c>
      <c r="U37" t="s">
        <v>37</v>
      </c>
      <c r="V37" t="s">
        <v>37</v>
      </c>
      <c r="W37" t="s">
        <v>37</v>
      </c>
      <c r="X37" t="s">
        <v>37</v>
      </c>
    </row>
  </sheetData>
  <sheetProtection sheet="1" objects="1" scenarios="1" selectLockedCells="1"/>
  <mergeCells count="22">
    <mergeCell ref="M21:O21"/>
    <mergeCell ref="B1:N1"/>
    <mergeCell ref="B7:C7"/>
    <mergeCell ref="K7:L7"/>
    <mergeCell ref="Q7:R7"/>
    <mergeCell ref="B4:R4"/>
    <mergeCell ref="U1:X1"/>
    <mergeCell ref="U2:X2"/>
    <mergeCell ref="G28:H28"/>
    <mergeCell ref="B30:O30"/>
    <mergeCell ref="A32:X34"/>
    <mergeCell ref="I28:J28"/>
    <mergeCell ref="G26:J26"/>
    <mergeCell ref="G27:J27"/>
    <mergeCell ref="D22:F22"/>
    <mergeCell ref="M22:O22"/>
    <mergeCell ref="D23:E23"/>
    <mergeCell ref="M23:N23"/>
    <mergeCell ref="B17:C17"/>
    <mergeCell ref="K17:L17"/>
    <mergeCell ref="Q17:R17"/>
    <mergeCell ref="D21:F21"/>
  </mergeCells>
  <conditionalFormatting sqref="K7 B7">
    <cfRule type="cellIs" dxfId="55" priority="21" operator="greaterThan">
      <formula>23000</formula>
    </cfRule>
  </conditionalFormatting>
  <conditionalFormatting sqref="Q7:R7">
    <cfRule type="cellIs" dxfId="54" priority="16" operator="greaterThan">
      <formula>23000</formula>
    </cfRule>
  </conditionalFormatting>
  <conditionalFormatting sqref="F23 O23">
    <cfRule type="expression" dxfId="53" priority="27">
      <formula>+D21&gt;C22</formula>
    </cfRule>
    <cfRule type="expression" dxfId="52" priority="28">
      <formula>IF(D23&gt;0.1%,"")</formula>
    </cfRule>
  </conditionalFormatting>
  <conditionalFormatting sqref="D23 M23 P29 G28">
    <cfRule type="cellIs" dxfId="51" priority="29" operator="greaterThan">
      <formula>0</formula>
    </cfRule>
    <cfRule type="expression" dxfId="50" priority="30">
      <formula>IF(#REF!&gt;0.1%,"")</formula>
    </cfRule>
  </conditionalFormatting>
  <conditionalFormatting sqref="D21:F21">
    <cfRule type="cellIs" dxfId="49" priority="9" operator="greaterThan">
      <formula>$D$22</formula>
    </cfRule>
  </conditionalFormatting>
  <conditionalFormatting sqref="M21:O21">
    <cfRule type="cellIs" dxfId="48" priority="8" operator="greaterThan">
      <formula>$M$22</formula>
    </cfRule>
  </conditionalFormatting>
  <conditionalFormatting sqref="G26">
    <cfRule type="cellIs" dxfId="47" priority="6" operator="greaterThan">
      <formula>$G$27</formula>
    </cfRule>
  </conditionalFormatting>
  <conditionalFormatting sqref="S20">
    <cfRule type="expression" dxfId="46" priority="253">
      <formula>+R7&gt;R17</formula>
    </cfRule>
    <cfRule type="expression" dxfId="45" priority="254">
      <formula>IF(#REF!&gt;0.1%,"")</formula>
    </cfRule>
  </conditionalFormatting>
  <conditionalFormatting sqref="K20 B20 Q20">
    <cfRule type="cellIs" dxfId="44" priority="255" operator="greaterThan">
      <formula>0</formula>
    </cfRule>
    <cfRule type="expression" dxfId="43" priority="256">
      <formula>+C7&gt;C17</formula>
    </cfRule>
    <cfRule type="expression" dxfId="42" priority="257">
      <formula>IF(#REF!&gt;0.1%,"")</formula>
    </cfRule>
  </conditionalFormatting>
  <conditionalFormatting sqref="L20 C20 R20">
    <cfRule type="expression" dxfId="41" priority="261">
      <formula>+B7&gt;B17</formula>
    </cfRule>
    <cfRule type="expression" dxfId="40" priority="262">
      <formula>IF(#REF!&gt;0.1%,"")</formula>
    </cfRule>
  </conditionalFormatting>
  <conditionalFormatting sqref="I28">
    <cfRule type="expression" dxfId="39" priority="267">
      <formula>+G26&gt;G27</formula>
    </cfRule>
    <cfRule type="expression" dxfId="38" priority="268">
      <formula>IF(G28&gt;0.1%,"")</formula>
    </cfRule>
  </conditionalFormatting>
  <conditionalFormatting sqref="R29">
    <cfRule type="expression" dxfId="37" priority="269">
      <formula>+G27&gt;F28</formula>
    </cfRule>
    <cfRule type="expression" dxfId="36" priority="270">
      <formula>IF(P29&gt;0.1%,"")</formula>
    </cfRule>
  </conditionalFormatting>
  <dataValidations count="1">
    <dataValidation errorStyle="warning" allowBlank="1" showInputMessage="1" showErrorMessage="1" sqref="A32:X34"/>
  </dataValidations>
  <printOptions horizontalCentered="1"/>
  <pageMargins left="0.25" right="0.25" top="0.5" bottom="0.2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B30:O30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A1:AC46"/>
  <sheetViews>
    <sheetView showGridLines="0" showZeros="0" topLeftCell="A3" zoomScaleNormal="100" workbookViewId="0">
      <selection activeCell="A41" sqref="A41:Z43"/>
    </sheetView>
  </sheetViews>
  <sheetFormatPr defaultRowHeight="14.3" x14ac:dyDescent="0.3"/>
  <cols>
    <col min="1" max="1" width="27.59765625" bestFit="1" customWidth="1"/>
    <col min="2" max="3" width="4.796875" customWidth="1"/>
    <col min="4" max="4" width="4.69921875" customWidth="1"/>
    <col min="5" max="5" width="2.8984375" customWidth="1"/>
    <col min="6" max="6" width="4.69921875" customWidth="1"/>
    <col min="7" max="7" width="1.796875" customWidth="1"/>
    <col min="8" max="8" width="3.296875" customWidth="1"/>
    <col min="9" max="9" width="1.796875" customWidth="1"/>
    <col min="10" max="10" width="3.296875" customWidth="1"/>
    <col min="11" max="11" width="4.8984375" customWidth="1"/>
    <col min="12" max="12" width="4.796875" customWidth="1"/>
    <col min="13" max="13" width="4.3984375" customWidth="1"/>
    <col min="14" max="14" width="1.69921875" customWidth="1"/>
    <col min="15" max="15" width="4.19921875" customWidth="1"/>
    <col min="16" max="16" width="1.796875" bestFit="1" customWidth="1"/>
    <col min="17" max="17" width="4.8984375" customWidth="1"/>
    <col min="18" max="18" width="4.796875" customWidth="1"/>
    <col min="19" max="19" width="4.09765625" customWidth="1"/>
    <col min="20" max="20" width="1.3984375" customWidth="1"/>
    <col min="21" max="21" width="4.59765625" customWidth="1"/>
    <col min="22" max="22" width="2.69921875" customWidth="1"/>
    <col min="23" max="23" width="4.796875" customWidth="1"/>
    <col min="24" max="24" width="5.19921875" customWidth="1"/>
    <col min="25" max="25" width="3.296875" style="141" customWidth="1"/>
    <col min="26" max="26" width="5.19921875" style="141" customWidth="1"/>
    <col min="27" max="28" width="8.8984375" style="141"/>
  </cols>
  <sheetData>
    <row r="1" spans="1:28" ht="18.55" hidden="1" customHeight="1" x14ac:dyDescent="0.35">
      <c r="A1" s="201" t="s">
        <v>19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141"/>
      <c r="P1" s="138"/>
      <c r="Q1" s="190" t="s">
        <v>20</v>
      </c>
      <c r="R1" s="189"/>
      <c r="S1" s="189"/>
      <c r="T1" s="141"/>
      <c r="U1" s="244"/>
      <c r="V1" s="244"/>
      <c r="W1" s="244"/>
      <c r="X1" s="244"/>
      <c r="Y1" s="244"/>
      <c r="Z1" s="244"/>
    </row>
    <row r="2" spans="1:28" ht="22.85" hidden="1" customHeight="1" x14ac:dyDescent="0.35">
      <c r="A2" s="202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38"/>
      <c r="P2" s="138"/>
      <c r="Q2" s="188" t="s">
        <v>35</v>
      </c>
      <c r="R2" s="138"/>
      <c r="S2" s="141"/>
      <c r="T2" s="202"/>
      <c r="U2" s="327"/>
      <c r="V2" s="327"/>
      <c r="W2" s="327"/>
      <c r="X2" s="327"/>
      <c r="Y2" s="327"/>
      <c r="Z2" s="327"/>
    </row>
    <row r="3" spans="1:28" ht="10.199999999999999" customHeight="1" x14ac:dyDescent="0.35">
      <c r="A3" s="202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38"/>
      <c r="P3" s="138"/>
      <c r="Q3" s="138"/>
      <c r="R3" s="138"/>
      <c r="S3" s="138"/>
      <c r="T3" s="138"/>
      <c r="U3" s="138"/>
      <c r="V3" s="138"/>
      <c r="W3" s="188"/>
      <c r="X3" s="202"/>
      <c r="Y3" s="140"/>
    </row>
    <row r="4" spans="1:28" ht="26.4" customHeight="1" x14ac:dyDescent="0.7">
      <c r="A4" s="141"/>
      <c r="B4" s="324" t="s">
        <v>40</v>
      </c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141"/>
      <c r="T4" s="141"/>
      <c r="W4" s="325" t="s">
        <v>0</v>
      </c>
      <c r="X4" s="326"/>
      <c r="Y4" s="326"/>
      <c r="Z4" s="145">
        <f>SUM(B12:S12)</f>
        <v>0</v>
      </c>
    </row>
    <row r="5" spans="1:28" ht="21.6" customHeight="1" x14ac:dyDescent="0.7">
      <c r="A5" s="141"/>
      <c r="B5" s="141"/>
      <c r="C5" s="142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2"/>
      <c r="P5" s="142"/>
      <c r="Q5" s="141"/>
      <c r="R5" s="141"/>
      <c r="S5" s="141"/>
      <c r="T5" s="141"/>
      <c r="W5" s="328" t="s">
        <v>1</v>
      </c>
      <c r="X5" s="329"/>
      <c r="Y5" s="329"/>
      <c r="Z5" s="152">
        <f>ROUND(X14,0)</f>
        <v>0</v>
      </c>
    </row>
    <row r="6" spans="1:28" ht="10.85" customHeight="1" x14ac:dyDescent="0.7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  <c r="N6" s="142"/>
      <c r="O6" s="142"/>
      <c r="P6" s="142"/>
      <c r="Q6" s="141"/>
      <c r="R6" s="141"/>
      <c r="S6" s="141"/>
      <c r="T6" s="141"/>
      <c r="U6" s="141"/>
      <c r="V6" s="141"/>
      <c r="W6" s="141"/>
      <c r="X6" s="141"/>
    </row>
    <row r="7" spans="1:28" ht="15" customHeight="1" x14ac:dyDescent="0.35">
      <c r="A7" s="240" t="s">
        <v>41</v>
      </c>
      <c r="B7" s="242"/>
      <c r="C7" s="243"/>
      <c r="D7" s="3"/>
      <c r="E7" s="3"/>
      <c r="F7" s="3"/>
      <c r="G7" s="3"/>
      <c r="H7" s="3"/>
      <c r="I7" s="3"/>
      <c r="J7" s="3"/>
      <c r="K7" s="242"/>
      <c r="L7" s="243"/>
      <c r="M7" s="3"/>
      <c r="N7" s="3"/>
      <c r="O7" s="3"/>
      <c r="Q7" s="242"/>
      <c r="R7" s="243"/>
      <c r="S7" s="3"/>
      <c r="T7" s="3"/>
      <c r="U7" s="3"/>
      <c r="W7" s="242"/>
      <c r="X7" s="243"/>
      <c r="Y7"/>
      <c r="Z7"/>
      <c r="AA7"/>
      <c r="AB7"/>
    </row>
    <row r="8" spans="1:28" ht="6.6" customHeight="1" x14ac:dyDescent="0.3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/>
      <c r="Z8"/>
      <c r="AA8"/>
      <c r="AB8"/>
    </row>
    <row r="9" spans="1:28" ht="4.3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/>
      <c r="Z9"/>
      <c r="AA9"/>
      <c r="AB9"/>
    </row>
    <row r="10" spans="1:28" x14ac:dyDescent="0.3">
      <c r="B10" s="2"/>
      <c r="Q10" s="2"/>
      <c r="W10" s="2"/>
      <c r="Y10"/>
      <c r="Z10"/>
      <c r="AA10"/>
      <c r="AB10"/>
    </row>
    <row r="11" spans="1:28" x14ac:dyDescent="0.3">
      <c r="Q11" s="2"/>
      <c r="W11" s="2"/>
      <c r="Y11"/>
      <c r="Z11"/>
      <c r="AA11"/>
      <c r="AB11"/>
    </row>
    <row r="12" spans="1:28" x14ac:dyDescent="0.3">
      <c r="B12" s="5"/>
      <c r="C12" s="1"/>
      <c r="D12" s="30">
        <f>IF(D13&gt;0,2,0)</f>
        <v>0</v>
      </c>
      <c r="E12" s="2"/>
      <c r="K12" s="5"/>
      <c r="L12" s="1"/>
      <c r="M12" s="30">
        <f>IF(M13&gt;0,1,0)</f>
        <v>0</v>
      </c>
      <c r="N12" s="2"/>
      <c r="P12" s="2"/>
      <c r="Q12" s="2"/>
      <c r="R12" s="1"/>
      <c r="S12" s="30">
        <f>IF(S13&gt;0,1,0)</f>
        <v>0</v>
      </c>
      <c r="T12" s="2"/>
      <c r="V12" s="2"/>
      <c r="W12" s="2"/>
      <c r="X12" s="1"/>
      <c r="Y12"/>
      <c r="Z12"/>
      <c r="AA12"/>
      <c r="AB12"/>
    </row>
    <row r="13" spans="1:28" ht="17.45" customHeight="1" x14ac:dyDescent="0.3">
      <c r="A13" s="241" t="s">
        <v>42</v>
      </c>
      <c r="B13" s="9"/>
      <c r="C13" s="33"/>
      <c r="D13" s="195"/>
      <c r="E13" s="32" t="s">
        <v>15</v>
      </c>
      <c r="F13" s="195"/>
      <c r="G13" s="32" t="s">
        <v>16</v>
      </c>
      <c r="H13" s="32"/>
      <c r="I13" s="32"/>
      <c r="J13" s="32"/>
      <c r="K13" s="9"/>
      <c r="L13" s="33"/>
      <c r="M13" s="195"/>
      <c r="N13" s="32" t="s">
        <v>15</v>
      </c>
      <c r="O13" s="195"/>
      <c r="P13" s="32" t="s">
        <v>16</v>
      </c>
      <c r="Q13" s="32"/>
      <c r="R13" s="33"/>
      <c r="S13" s="195"/>
      <c r="T13" s="32" t="s">
        <v>15</v>
      </c>
      <c r="U13" s="195"/>
      <c r="V13" s="32" t="s">
        <v>16</v>
      </c>
      <c r="W13" s="32"/>
      <c r="X13" s="33"/>
      <c r="Y13"/>
      <c r="Z13"/>
      <c r="AA13"/>
      <c r="AB13"/>
    </row>
    <row r="14" spans="1:28" ht="19.8" hidden="1" customHeight="1" x14ac:dyDescent="0.3">
      <c r="A14" s="103"/>
      <c r="B14" s="35"/>
      <c r="C14" s="35"/>
      <c r="D14" s="35">
        <f>+D13</f>
        <v>0</v>
      </c>
      <c r="E14" s="35"/>
      <c r="F14" s="35">
        <f>+F13/12</f>
        <v>0</v>
      </c>
      <c r="G14" s="35"/>
      <c r="H14" s="35"/>
      <c r="I14" s="35"/>
      <c r="J14" s="35"/>
      <c r="K14" s="35"/>
      <c r="L14" s="35"/>
      <c r="M14" s="35">
        <f>+M13</f>
        <v>0</v>
      </c>
      <c r="N14" s="35"/>
      <c r="O14" s="35">
        <f>+O13/12</f>
        <v>0</v>
      </c>
      <c r="P14" s="35"/>
      <c r="Q14" s="35"/>
      <c r="R14" s="207"/>
      <c r="S14" s="35">
        <f>+S13</f>
        <v>0</v>
      </c>
      <c r="T14" s="35"/>
      <c r="U14" s="35">
        <f>+U13/12</f>
        <v>0</v>
      </c>
      <c r="V14" s="35"/>
      <c r="W14" s="35"/>
      <c r="X14" s="31">
        <f>SUM(B$14:W$14)</f>
        <v>0</v>
      </c>
      <c r="Y14"/>
      <c r="Z14"/>
      <c r="AA14"/>
      <c r="AB14"/>
    </row>
    <row r="15" spans="1:28" ht="11.95" hidden="1" customHeight="1" x14ac:dyDescent="0.35">
      <c r="A15" s="103"/>
      <c r="B15" s="2"/>
      <c r="C15" s="2"/>
      <c r="D15" s="12"/>
      <c r="E15" s="38">
        <f>IF(F14&gt;0.49,1+D14,D14)</f>
        <v>0</v>
      </c>
      <c r="F15" s="11"/>
      <c r="G15" s="11"/>
      <c r="H15" s="11"/>
      <c r="I15" s="11"/>
      <c r="J15" s="11"/>
      <c r="K15" s="2"/>
      <c r="L15" s="2"/>
      <c r="M15" s="12"/>
      <c r="N15" s="38">
        <f>IF(O14&gt;0.49,1+M14,M14)</f>
        <v>0</v>
      </c>
      <c r="O15" s="11"/>
      <c r="P15" s="41"/>
      <c r="Q15" s="41"/>
      <c r="R15" s="41"/>
      <c r="S15" s="12"/>
      <c r="T15" s="38">
        <f>IF(U14&gt;0.49,1+S14,S14)</f>
        <v>0</v>
      </c>
      <c r="U15" s="11"/>
      <c r="V15" s="41"/>
      <c r="W15" s="41"/>
      <c r="X15" s="41"/>
      <c r="Y15"/>
      <c r="Z15"/>
      <c r="AA15"/>
      <c r="AB15"/>
    </row>
    <row r="16" spans="1:28" ht="7.85" customHeight="1" x14ac:dyDescent="0.35">
      <c r="A16" s="103"/>
      <c r="B16" s="7"/>
      <c r="C16" s="21"/>
      <c r="D16" s="29"/>
      <c r="E16" s="40"/>
      <c r="F16" s="19"/>
      <c r="G16" s="19"/>
      <c r="H16" s="19"/>
      <c r="I16" s="19"/>
      <c r="J16" s="19"/>
      <c r="K16" s="7"/>
      <c r="L16" s="21"/>
      <c r="M16" s="29"/>
      <c r="N16" s="40"/>
      <c r="O16" s="19"/>
      <c r="P16" s="41"/>
      <c r="Q16" s="41"/>
      <c r="R16" s="51"/>
      <c r="S16" s="29"/>
      <c r="T16" s="40"/>
      <c r="U16" s="19"/>
      <c r="V16" s="41"/>
      <c r="W16" s="41"/>
      <c r="X16" s="51"/>
      <c r="Y16"/>
      <c r="Z16"/>
      <c r="AA16"/>
      <c r="AB16"/>
    </row>
    <row r="17" spans="1:29" ht="14.45" customHeight="1" x14ac:dyDescent="0.35">
      <c r="A17" s="108" t="s">
        <v>18</v>
      </c>
      <c r="B17" s="253">
        <v>23000</v>
      </c>
      <c r="C17" s="254"/>
      <c r="D17" s="7"/>
      <c r="E17" s="7"/>
      <c r="F17" s="14"/>
      <c r="G17" s="14"/>
      <c r="H17" s="14"/>
      <c r="I17" s="14"/>
      <c r="J17" s="14"/>
      <c r="K17" s="253">
        <v>23000</v>
      </c>
      <c r="L17" s="254"/>
      <c r="M17" s="7"/>
      <c r="N17" s="7"/>
      <c r="O17" s="14"/>
      <c r="P17" s="41"/>
      <c r="Q17" s="253">
        <v>23000</v>
      </c>
      <c r="R17" s="254"/>
      <c r="S17" s="7"/>
      <c r="T17" s="7"/>
      <c r="U17" s="14"/>
      <c r="V17" s="41"/>
      <c r="W17" s="253">
        <v>23000</v>
      </c>
      <c r="X17" s="254"/>
      <c r="Y17"/>
      <c r="Z17"/>
      <c r="AA17"/>
      <c r="AB17"/>
    </row>
    <row r="18" spans="1:29" ht="14.45" hidden="1" customHeight="1" x14ac:dyDescent="0.3">
      <c r="A18" s="103"/>
      <c r="B18" s="15"/>
      <c r="C18" s="16"/>
      <c r="D18" s="13"/>
      <c r="E18" s="13"/>
      <c r="F18" s="13"/>
      <c r="G18" s="13"/>
      <c r="H18" s="13"/>
      <c r="I18" s="13"/>
      <c r="J18" s="13"/>
      <c r="K18" s="13"/>
      <c r="L18" s="16"/>
      <c r="M18" s="13"/>
      <c r="N18" s="13"/>
      <c r="O18" s="13"/>
      <c r="P18" s="13"/>
      <c r="Q18" s="13"/>
      <c r="R18" s="16"/>
      <c r="S18" s="13"/>
      <c r="T18" s="13"/>
      <c r="U18" s="13"/>
      <c r="V18" s="13"/>
      <c r="W18" s="13"/>
      <c r="X18" s="16"/>
      <c r="Y18"/>
      <c r="Z18"/>
      <c r="AA18"/>
      <c r="AB18"/>
    </row>
    <row r="19" spans="1:29" ht="14.45" hidden="1" customHeight="1" x14ac:dyDescent="0.3">
      <c r="A19" s="103"/>
      <c r="B19" s="7"/>
      <c r="C19" s="17"/>
      <c r="D19" s="13"/>
      <c r="E19" s="13"/>
      <c r="F19" s="13"/>
      <c r="G19" s="13"/>
      <c r="H19" s="13"/>
      <c r="I19" s="13"/>
      <c r="J19" s="13"/>
      <c r="K19" s="13"/>
      <c r="L19" s="17"/>
      <c r="M19" s="13"/>
      <c r="N19" s="13"/>
      <c r="O19" s="13"/>
      <c r="P19" s="13"/>
      <c r="Q19" s="13"/>
      <c r="R19" s="17"/>
      <c r="S19" s="13"/>
      <c r="T19" s="13"/>
      <c r="U19" s="13"/>
      <c r="V19" s="13"/>
      <c r="W19" s="13"/>
      <c r="X19" s="17"/>
      <c r="Y19"/>
      <c r="Z19"/>
      <c r="AA19"/>
      <c r="AB19"/>
    </row>
    <row r="20" spans="1:29" ht="15" customHeight="1" x14ac:dyDescent="0.3">
      <c r="A20" s="103"/>
      <c r="B20" s="47">
        <f>IF(B7&gt;B17,((B7-B17)/B17),0)</f>
        <v>0</v>
      </c>
      <c r="C20" s="48">
        <f>IF(B7&gt;B17,"Over",0)</f>
        <v>0</v>
      </c>
      <c r="D20" s="13"/>
      <c r="E20" s="13"/>
      <c r="F20" s="13"/>
      <c r="G20" s="13"/>
      <c r="H20" s="13"/>
      <c r="I20" s="13"/>
      <c r="J20" s="13"/>
      <c r="K20" s="47">
        <f>IF(K7&gt;K17,((K7-K17)/K17),0)</f>
        <v>0</v>
      </c>
      <c r="L20" s="48">
        <f>IF(K7&gt;K17,"Over",0)</f>
        <v>0</v>
      </c>
      <c r="M20" s="13"/>
      <c r="N20" s="13"/>
      <c r="O20" s="13"/>
      <c r="P20" s="13"/>
      <c r="Q20" s="47">
        <f>IF(Q7&gt;Q17,((Q7-Q17)/Q17),0)</f>
        <v>0</v>
      </c>
      <c r="R20" s="48">
        <f>IF(Q7&gt;Q17,"Over",0)</f>
        <v>0</v>
      </c>
      <c r="S20" s="13"/>
      <c r="T20" s="13"/>
      <c r="U20" s="13"/>
      <c r="V20" s="13"/>
      <c r="W20" s="47">
        <f>IF(W7&gt;W17,((W7-W17)/W17),0)</f>
        <v>0</v>
      </c>
      <c r="X20" s="48">
        <f>IF(W7&gt;W17,"Over",0)</f>
        <v>0</v>
      </c>
      <c r="Y20"/>
      <c r="Z20"/>
      <c r="AA20"/>
      <c r="AB20"/>
    </row>
    <row r="21" spans="1:29" ht="15.95" x14ac:dyDescent="0.35">
      <c r="A21" s="108" t="s">
        <v>17</v>
      </c>
      <c r="B21" s="106"/>
      <c r="C21" s="209"/>
      <c r="D21" s="330"/>
      <c r="E21" s="330"/>
      <c r="F21" s="330"/>
      <c r="G21" s="106"/>
      <c r="H21" s="106"/>
      <c r="I21" s="106"/>
      <c r="J21" s="106"/>
      <c r="K21" s="109"/>
      <c r="L21" s="21"/>
      <c r="M21" s="266">
        <f>IF(K7&gt;0,K7+Q7,0)</f>
        <v>0</v>
      </c>
      <c r="N21" s="266"/>
      <c r="O21" s="266"/>
      <c r="P21" s="24"/>
      <c r="Q21" s="22"/>
      <c r="R21" s="21"/>
      <c r="S21" s="266">
        <f>IF(Q7&gt;0,Q7+W7,0)</f>
        <v>0</v>
      </c>
      <c r="T21" s="266"/>
      <c r="U21" s="266"/>
      <c r="V21" s="24"/>
      <c r="W21" s="22"/>
      <c r="X21" s="17"/>
      <c r="Y21"/>
      <c r="Z21"/>
      <c r="AA21"/>
      <c r="AB21"/>
    </row>
    <row r="22" spans="1:29" ht="15.95" x14ac:dyDescent="0.35">
      <c r="A22" s="108" t="s">
        <v>18</v>
      </c>
      <c r="B22" s="106"/>
      <c r="C22" s="210">
        <f>D22</f>
        <v>0</v>
      </c>
      <c r="D22" s="330"/>
      <c r="E22" s="330"/>
      <c r="F22" s="330"/>
      <c r="G22" s="204"/>
      <c r="H22" s="204"/>
      <c r="I22" s="204"/>
      <c r="J22" s="204"/>
      <c r="K22" s="106"/>
      <c r="L22" s="110" t="str">
        <f>M22</f>
        <v/>
      </c>
      <c r="M22" s="253" t="str">
        <f>IF(N15&gt;0,VLOOKUP(N15,TotalAxles,2,FALSE),"")</f>
        <v/>
      </c>
      <c r="N22" s="289"/>
      <c r="O22" s="290"/>
      <c r="P22" s="86"/>
      <c r="Q22" s="15"/>
      <c r="R22" s="53" t="str">
        <f>S22</f>
        <v/>
      </c>
      <c r="S22" s="253" t="str">
        <f>IF(T15&gt;0,VLOOKUP(T15,TotalAxles,2,FALSE),"")</f>
        <v/>
      </c>
      <c r="T22" s="289"/>
      <c r="U22" s="290"/>
      <c r="V22" s="86"/>
      <c r="W22" s="15"/>
      <c r="X22" s="53"/>
      <c r="Y22"/>
      <c r="Z22"/>
      <c r="AA22"/>
      <c r="AB22"/>
    </row>
    <row r="23" spans="1:29" x14ac:dyDescent="0.3">
      <c r="A23" s="103"/>
      <c r="B23" s="13"/>
      <c r="C23" s="17"/>
      <c r="D23" s="323"/>
      <c r="E23" s="323"/>
      <c r="F23" s="8"/>
      <c r="G23" s="7"/>
      <c r="H23" s="7"/>
      <c r="I23" s="7"/>
      <c r="J23" s="7"/>
      <c r="L23" s="7"/>
      <c r="M23" s="268">
        <f>IF(M21&gt;L22,((M21-L22)/L22),0)</f>
        <v>0</v>
      </c>
      <c r="N23" s="278">
        <f t="shared" ref="N23" si="0">IF(N10&gt;N20,((N10-N20)/N20),0)</f>
        <v>0</v>
      </c>
      <c r="O23" s="33">
        <f>IF(M21&gt;L22,"Over",0)</f>
        <v>0</v>
      </c>
      <c r="P23" s="7"/>
      <c r="Q23" s="7"/>
      <c r="R23" s="7"/>
      <c r="S23" s="268">
        <f>IF(S21&gt;R22,((S21-R22)/R22),0)</f>
        <v>0</v>
      </c>
      <c r="T23" s="278">
        <f t="shared" ref="T23" si="1">IF(T10&gt;T20,((T10-T20)/T20),0)</f>
        <v>0</v>
      </c>
      <c r="U23" s="33">
        <f>IF(S21&gt;R22,"Over",0)</f>
        <v>0</v>
      </c>
      <c r="V23" s="7"/>
      <c r="W23" s="7"/>
      <c r="X23" s="7"/>
      <c r="Y23"/>
      <c r="Z23"/>
      <c r="AA23"/>
      <c r="AB23"/>
    </row>
    <row r="24" spans="1:29" s="141" customFormat="1" ht="13.2" hidden="1" customHeight="1" x14ac:dyDescent="0.35">
      <c r="A24" s="103"/>
      <c r="B24" s="13"/>
      <c r="C24" s="17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206"/>
      <c r="O24" s="71"/>
      <c r="P24" s="7"/>
      <c r="Q24">
        <f>SUM(M14:U14)</f>
        <v>0</v>
      </c>
      <c r="R24" s="73">
        <f>N15+T15</f>
        <v>0</v>
      </c>
      <c r="S24" s="84"/>
      <c r="T24" s="84"/>
      <c r="U24" s="71"/>
      <c r="V24" s="71"/>
      <c r="W24">
        <f>SUM(H14:U14)</f>
        <v>0</v>
      </c>
      <c r="X24" s="7"/>
      <c r="Y24" s="165"/>
      <c r="AC24"/>
    </row>
    <row r="25" spans="1:29" s="141" customFormat="1" ht="13.2" hidden="1" customHeight="1" x14ac:dyDescent="0.35">
      <c r="A25" s="103"/>
      <c r="B25" s="13"/>
      <c r="C25" s="17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206"/>
      <c r="O25" s="71"/>
      <c r="P25" s="7"/>
      <c r="Q25"/>
      <c r="R25" s="7"/>
      <c r="S25" s="84"/>
      <c r="T25" s="84"/>
      <c r="U25" s="71"/>
      <c r="V25" s="71"/>
      <c r="W25"/>
      <c r="X25" s="7"/>
      <c r="Y25" s="165"/>
      <c r="AC25"/>
    </row>
    <row r="26" spans="1:29" s="141" customFormat="1" ht="13.2" hidden="1" customHeight="1" x14ac:dyDescent="0.35">
      <c r="A26" s="103"/>
      <c r="B26" s="13"/>
      <c r="C26" s="17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206"/>
      <c r="O26" s="8"/>
      <c r="P26" s="7"/>
      <c r="Q26"/>
      <c r="R26" s="7"/>
      <c r="S26" s="84"/>
      <c r="T26" s="84"/>
      <c r="U26" s="71"/>
      <c r="V26" s="71"/>
      <c r="W26"/>
      <c r="X26" s="7"/>
      <c r="Y26" s="165"/>
      <c r="AC26"/>
    </row>
    <row r="27" spans="1:29" s="141" customFormat="1" ht="13.2" customHeight="1" x14ac:dyDescent="0.35">
      <c r="A27" s="108" t="s">
        <v>17</v>
      </c>
      <c r="B27" s="106"/>
      <c r="C27" s="209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211"/>
      <c r="O27" s="51"/>
      <c r="P27" s="41"/>
      <c r="Q27" s="266">
        <f>IF(K7&gt;0,K7+Q7+W7,0)</f>
        <v>0</v>
      </c>
      <c r="R27" s="266"/>
      <c r="S27" s="44"/>
      <c r="T27" s="5"/>
      <c r="U27" s="71"/>
      <c r="V27" s="71"/>
      <c r="W27"/>
      <c r="X27" s="7"/>
      <c r="Y27" s="165"/>
      <c r="AC27"/>
    </row>
    <row r="28" spans="1:29" s="141" customFormat="1" ht="13.2" customHeight="1" x14ac:dyDescent="0.35">
      <c r="A28" s="212" t="s">
        <v>18</v>
      </c>
      <c r="B28" s="213"/>
      <c r="C28" s="214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6"/>
      <c r="O28" s="126"/>
      <c r="P28" s="208"/>
      <c r="Q28" s="274" t="str">
        <f>IF(R24&gt;0,VLOOKUP(R24,TotalAxles,3,FALSE),"")</f>
        <v/>
      </c>
      <c r="R28" s="279"/>
      <c r="S28" s="125"/>
      <c r="T28" s="124"/>
      <c r="U28" s="71"/>
      <c r="V28" s="71"/>
      <c r="W28"/>
      <c r="X28" s="7"/>
      <c r="Y28" s="165"/>
      <c r="AC28"/>
    </row>
    <row r="29" spans="1:29" s="141" customFormat="1" ht="13.2" customHeight="1" x14ac:dyDescent="0.35">
      <c r="A29" s="103"/>
      <c r="B29" s="13"/>
      <c r="C29" s="17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155"/>
      <c r="O29" s="293" t="str">
        <f>Q28</f>
        <v/>
      </c>
      <c r="P29" s="293"/>
      <c r="Q29" s="129">
        <f>IF(Q27&gt;O29,((Q27-O29)/O29),0)</f>
        <v>0</v>
      </c>
      <c r="R29" s="128">
        <f>IF(Q27&gt;Q28,"Over",0)</f>
        <v>0</v>
      </c>
      <c r="S29" s="68"/>
      <c r="T29"/>
      <c r="U29" s="71"/>
      <c r="V29" s="71"/>
      <c r="W29"/>
      <c r="X29" s="7"/>
      <c r="Y29" s="165"/>
      <c r="AC29"/>
    </row>
    <row r="30" spans="1:29" s="141" customFormat="1" ht="13.2" hidden="1" customHeight="1" x14ac:dyDescent="0.35">
      <c r="A30" s="103"/>
      <c r="B30" s="13"/>
      <c r="C30" s="17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155"/>
      <c r="O30" s="71"/>
      <c r="P30" s="71"/>
      <c r="Q30" s="206"/>
      <c r="R30" s="71"/>
      <c r="S30" s="71"/>
      <c r="T30"/>
      <c r="U30" s="7"/>
      <c r="V30" s="165"/>
      <c r="Z30"/>
    </row>
    <row r="31" spans="1:29" s="141" customFormat="1" ht="13.2" hidden="1" customHeight="1" x14ac:dyDescent="0.35">
      <c r="A31" s="103"/>
      <c r="B31" s="13"/>
      <c r="C31" s="17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155"/>
      <c r="O31" s="71"/>
      <c r="P31" s="71"/>
      <c r="Q31" s="206"/>
      <c r="R31" s="71"/>
      <c r="S31" s="71"/>
      <c r="T31"/>
      <c r="U31" s="7"/>
      <c r="V31" s="165"/>
      <c r="Z31"/>
    </row>
    <row r="32" spans="1:29" s="141" customFormat="1" ht="13.2" hidden="1" customHeight="1" x14ac:dyDescent="0.35">
      <c r="A32" s="103"/>
      <c r="B32" s="13"/>
      <c r="C32" s="17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155"/>
      <c r="O32" s="71"/>
      <c r="P32" s="71"/>
      <c r="Q32" s="206"/>
      <c r="R32" s="71"/>
      <c r="S32" s="71"/>
      <c r="T32"/>
      <c r="U32" s="7"/>
      <c r="V32" s="165"/>
      <c r="Z32"/>
    </row>
    <row r="33" spans="1:29" s="141" customFormat="1" ht="13.2" hidden="1" customHeight="1" x14ac:dyDescent="0.35">
      <c r="A33" s="103"/>
      <c r="B33" s="13"/>
      <c r="C33" s="17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155"/>
      <c r="O33" s="71"/>
      <c r="P33" s="71"/>
      <c r="Q33" s="206"/>
      <c r="R33" s="71"/>
      <c r="S33" s="71"/>
      <c r="T33"/>
      <c r="U33" s="7"/>
      <c r="V33" s="165"/>
      <c r="Z33"/>
    </row>
    <row r="34" spans="1:29" s="141" customFormat="1" ht="7.85" customHeight="1" x14ac:dyDescent="0.35">
      <c r="A34" s="103"/>
      <c r="B34" s="13"/>
      <c r="C34" s="17"/>
      <c r="D34" s="71"/>
      <c r="E34" s="71"/>
      <c r="F34" s="71"/>
      <c r="G34" s="71"/>
      <c r="H34" s="71"/>
      <c r="I34" s="71"/>
      <c r="J34" s="71"/>
      <c r="K34" s="71"/>
      <c r="L34" s="71"/>
      <c r="M34" s="2"/>
      <c r="N34" s="71"/>
      <c r="O34" s="71"/>
      <c r="P34" s="71"/>
      <c r="Q34" s="81"/>
      <c r="R34" s="71"/>
      <c r="S34" s="71"/>
      <c r="T34" s="71"/>
      <c r="U34" s="71"/>
    </row>
    <row r="35" spans="1:29" s="141" customFormat="1" ht="15.95" x14ac:dyDescent="0.35">
      <c r="A35" s="108" t="s">
        <v>17</v>
      </c>
      <c r="B35" s="106"/>
      <c r="C35" s="21"/>
      <c r="D35" s="82"/>
      <c r="E35" s="82"/>
      <c r="F35" s="148"/>
      <c r="G35" s="322">
        <f>IF(B7&gt;0,B7+K7+Q7,0)</f>
        <v>0</v>
      </c>
      <c r="H35" s="322"/>
      <c r="I35" s="322"/>
      <c r="J35" s="322"/>
      <c r="K35" s="148"/>
      <c r="L35" s="148"/>
      <c r="M35" s="148"/>
      <c r="N35" s="82"/>
      <c r="O35" s="148"/>
      <c r="P35" s="52"/>
      <c r="Q35" s="76"/>
      <c r="S35" s="29"/>
      <c r="T35" s="71"/>
      <c r="U35" s="71"/>
    </row>
    <row r="36" spans="1:29" ht="15" customHeight="1" x14ac:dyDescent="0.35">
      <c r="A36" s="108" t="s">
        <v>18</v>
      </c>
      <c r="B36" s="106"/>
      <c r="C36" s="106"/>
      <c r="D36" s="111"/>
      <c r="E36" s="217"/>
      <c r="F36" s="218"/>
      <c r="G36" s="274" t="str">
        <f>IF(Z5&gt;0,VLOOKUP(Z5,TotalAxles,4,FALSE),"")</f>
        <v/>
      </c>
      <c r="H36" s="275"/>
      <c r="I36" s="275"/>
      <c r="J36" s="279"/>
      <c r="P36" s="70"/>
      <c r="Q36" s="68"/>
      <c r="R36" s="68"/>
      <c r="S36" s="68"/>
      <c r="T36" s="68"/>
      <c r="U36" s="68"/>
      <c r="V36" s="68"/>
      <c r="W36" s="68"/>
      <c r="X36" s="68"/>
      <c r="Z36"/>
      <c r="AA36"/>
      <c r="AB36"/>
    </row>
    <row r="37" spans="1:29" ht="15" customHeight="1" x14ac:dyDescent="0.35">
      <c r="A37" s="103"/>
      <c r="D37" s="3"/>
      <c r="E37" s="3"/>
      <c r="F37" s="83" t="str">
        <f>G36</f>
        <v/>
      </c>
      <c r="G37" s="292">
        <f>IF(G35&gt;F37,((G35-F37)/F37),0)</f>
        <v>0</v>
      </c>
      <c r="H37" s="292"/>
      <c r="I37" s="321">
        <f>IF(G35&gt;G36,"Over",0)</f>
        <v>0</v>
      </c>
      <c r="J37" s="321"/>
      <c r="P37" s="3"/>
      <c r="Q37" s="3"/>
      <c r="R37" s="3"/>
      <c r="S37" s="3"/>
      <c r="T37" s="3"/>
      <c r="U37" s="3"/>
      <c r="V37" s="3"/>
      <c r="W37" s="3"/>
      <c r="X37" s="3"/>
      <c r="Z37"/>
      <c r="AA37"/>
      <c r="AB37"/>
    </row>
    <row r="38" spans="1:29" ht="10.199999999999999" customHeight="1" x14ac:dyDescent="0.35">
      <c r="A38" s="10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83"/>
      <c r="P38" s="184"/>
      <c r="Q38" s="184"/>
      <c r="R38" s="185"/>
      <c r="S38" s="3"/>
      <c r="T38" s="3"/>
      <c r="U38" s="3"/>
      <c r="V38" s="3"/>
      <c r="W38" s="3"/>
      <c r="X38" s="3"/>
      <c r="Y38" s="138"/>
    </row>
    <row r="39" spans="1:29" ht="19.25" hidden="1" customHeight="1" x14ac:dyDescent="0.35">
      <c r="A39" s="132" t="s">
        <v>27</v>
      </c>
      <c r="B39" s="271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3"/>
      <c r="Y39"/>
      <c r="Z39"/>
      <c r="AA39"/>
      <c r="AB39"/>
    </row>
    <row r="40" spans="1:29" ht="28.2" hidden="1" customHeight="1" x14ac:dyDescent="0.35">
      <c r="A40" s="131" t="s">
        <v>21</v>
      </c>
    </row>
    <row r="41" spans="1:29" ht="18" hidden="1" customHeight="1" x14ac:dyDescent="0.3">
      <c r="A41" s="256" t="str">
        <f t="shared" ref="A41" si="2">IF($B$39&gt;0,VLOOKUP($B$39,conditions,2,FALSE),"")</f>
        <v/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  <c r="W41" s="257"/>
      <c r="X41" s="257"/>
      <c r="Y41" s="257"/>
      <c r="Z41" s="258"/>
      <c r="AA41" t="s">
        <v>37</v>
      </c>
      <c r="AB41" s="141" t="s">
        <v>37</v>
      </c>
    </row>
    <row r="42" spans="1:29" ht="18" hidden="1" customHeight="1" x14ac:dyDescent="0.3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1"/>
      <c r="AA42" t="s">
        <v>37</v>
      </c>
      <c r="AB42" s="141" t="s">
        <v>37</v>
      </c>
      <c r="AC42" s="167"/>
    </row>
    <row r="43" spans="1:29" ht="25.15" hidden="1" customHeight="1" x14ac:dyDescent="0.3">
      <c r="A43" s="262"/>
      <c r="B43" s="263"/>
      <c r="C43" s="263"/>
      <c r="D43" s="263"/>
      <c r="E43" s="263"/>
      <c r="F43" s="263"/>
      <c r="G43" s="263"/>
      <c r="H43" s="263"/>
      <c r="I43" s="26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4"/>
      <c r="AA43" t="s">
        <v>37</v>
      </c>
      <c r="AB43" s="141" t="s">
        <v>37</v>
      </c>
      <c r="AC43" s="30" t="str">
        <f>IF($B$39&gt;0,VLOOKUP($B$39,conditions,2,FALSE),"")</f>
        <v/>
      </c>
    </row>
    <row r="44" spans="1:29" hidden="1" x14ac:dyDescent="0.3">
      <c r="A44" s="30" t="str">
        <f>IF($B$39&gt;0,VLOOKUP($B$39,conditions,2,FALSE),"")</f>
        <v/>
      </c>
      <c r="B44" t="s">
        <v>37</v>
      </c>
      <c r="C44" t="s">
        <v>37</v>
      </c>
      <c r="D44" t="s">
        <v>37</v>
      </c>
      <c r="E44" t="s">
        <v>37</v>
      </c>
      <c r="F44" t="s">
        <v>37</v>
      </c>
      <c r="G44" t="s">
        <v>37</v>
      </c>
      <c r="K44" t="s">
        <v>37</v>
      </c>
      <c r="L44" t="s">
        <v>37</v>
      </c>
      <c r="M44" t="s">
        <v>37</v>
      </c>
      <c r="N44" t="s">
        <v>37</v>
      </c>
      <c r="O44" t="s">
        <v>37</v>
      </c>
      <c r="P44" t="s">
        <v>37</v>
      </c>
      <c r="Q44" t="s">
        <v>37</v>
      </c>
      <c r="R44" t="s">
        <v>37</v>
      </c>
      <c r="S44" t="s">
        <v>37</v>
      </c>
      <c r="T44" t="s">
        <v>37</v>
      </c>
      <c r="U44" t="s">
        <v>37</v>
      </c>
      <c r="V44" t="s">
        <v>37</v>
      </c>
      <c r="W44" t="s">
        <v>37</v>
      </c>
      <c r="X44" t="s">
        <v>37</v>
      </c>
    </row>
    <row r="45" spans="1:29" x14ac:dyDescent="0.3">
      <c r="A45" t="s">
        <v>37</v>
      </c>
      <c r="B45" t="s">
        <v>37</v>
      </c>
      <c r="C45" t="s">
        <v>37</v>
      </c>
      <c r="D45" t="s">
        <v>37</v>
      </c>
      <c r="E45" t="s">
        <v>37</v>
      </c>
      <c r="F45" t="s">
        <v>37</v>
      </c>
      <c r="G45" t="s">
        <v>37</v>
      </c>
      <c r="K45" t="s">
        <v>37</v>
      </c>
      <c r="L45" t="s">
        <v>37</v>
      </c>
      <c r="M45" t="s">
        <v>37</v>
      </c>
      <c r="N45" t="s">
        <v>37</v>
      </c>
      <c r="O45" t="s">
        <v>37</v>
      </c>
      <c r="P45" t="s">
        <v>37</v>
      </c>
      <c r="Q45" t="s">
        <v>37</v>
      </c>
      <c r="R45" t="s">
        <v>37</v>
      </c>
      <c r="S45" t="s">
        <v>37</v>
      </c>
      <c r="T45" t="s">
        <v>37</v>
      </c>
      <c r="U45" t="s">
        <v>37</v>
      </c>
      <c r="V45" t="s">
        <v>37</v>
      </c>
      <c r="W45" t="s">
        <v>37</v>
      </c>
      <c r="X45" t="s">
        <v>37</v>
      </c>
    </row>
    <row r="46" spans="1:29" x14ac:dyDescent="0.3">
      <c r="A46" t="s">
        <v>37</v>
      </c>
      <c r="B46" t="s">
        <v>37</v>
      </c>
      <c r="C46" t="s">
        <v>37</v>
      </c>
      <c r="D46" t="s">
        <v>37</v>
      </c>
      <c r="E46" t="s">
        <v>37</v>
      </c>
      <c r="F46" t="s">
        <v>37</v>
      </c>
      <c r="G46" t="s">
        <v>37</v>
      </c>
      <c r="K46" t="s">
        <v>37</v>
      </c>
      <c r="L46" t="s">
        <v>37</v>
      </c>
      <c r="M46" t="s">
        <v>37</v>
      </c>
      <c r="N46" t="s">
        <v>37</v>
      </c>
      <c r="O46" t="s">
        <v>37</v>
      </c>
      <c r="P46" t="s">
        <v>37</v>
      </c>
      <c r="Q46" t="s">
        <v>37</v>
      </c>
      <c r="R46" t="s">
        <v>37</v>
      </c>
      <c r="S46" t="s">
        <v>37</v>
      </c>
      <c r="T46" t="s">
        <v>37</v>
      </c>
      <c r="U46" t="s">
        <v>37</v>
      </c>
      <c r="V46" t="s">
        <v>37</v>
      </c>
      <c r="W46" t="s">
        <v>37</v>
      </c>
      <c r="X46" t="s">
        <v>37</v>
      </c>
    </row>
  </sheetData>
  <sheetProtection sheet="1" objects="1" scenarios="1" selectLockedCells="1"/>
  <mergeCells count="32">
    <mergeCell ref="B17:C17"/>
    <mergeCell ref="K17:L17"/>
    <mergeCell ref="Q17:R17"/>
    <mergeCell ref="B1:N1"/>
    <mergeCell ref="B4:R4"/>
    <mergeCell ref="B7:C7"/>
    <mergeCell ref="K7:L7"/>
    <mergeCell ref="Q7:R7"/>
    <mergeCell ref="A41:Z43"/>
    <mergeCell ref="D21:F21"/>
    <mergeCell ref="M21:O21"/>
    <mergeCell ref="D22:F22"/>
    <mergeCell ref="M22:O22"/>
    <mergeCell ref="D23:E23"/>
    <mergeCell ref="M23:N23"/>
    <mergeCell ref="G35:J35"/>
    <mergeCell ref="G36:J36"/>
    <mergeCell ref="G37:H37"/>
    <mergeCell ref="I37:J37"/>
    <mergeCell ref="B39:O39"/>
    <mergeCell ref="W4:Y4"/>
    <mergeCell ref="Q27:R27"/>
    <mergeCell ref="Q28:R28"/>
    <mergeCell ref="O29:P29"/>
    <mergeCell ref="U1:Z1"/>
    <mergeCell ref="U2:Z2"/>
    <mergeCell ref="W7:X7"/>
    <mergeCell ref="W17:X17"/>
    <mergeCell ref="S21:U21"/>
    <mergeCell ref="S22:U22"/>
    <mergeCell ref="S23:T23"/>
    <mergeCell ref="W5:Y5"/>
  </mergeCells>
  <conditionalFormatting sqref="K7 B7">
    <cfRule type="cellIs" dxfId="35" priority="25" operator="greaterThan">
      <formula>23000</formula>
    </cfRule>
  </conditionalFormatting>
  <conditionalFormatting sqref="Q7:R7">
    <cfRule type="cellIs" dxfId="34" priority="24" operator="greaterThan">
      <formula>23000</formula>
    </cfRule>
  </conditionalFormatting>
  <conditionalFormatting sqref="F23 O23">
    <cfRule type="expression" dxfId="33" priority="26">
      <formula>+D21&gt;C22</formula>
    </cfRule>
    <cfRule type="expression" dxfId="32" priority="27">
      <formula>IF(D23&gt;0.1%,"")</formula>
    </cfRule>
  </conditionalFormatting>
  <conditionalFormatting sqref="D23 M23 P38 G37">
    <cfRule type="cellIs" dxfId="31" priority="28" operator="greaterThan">
      <formula>0</formula>
    </cfRule>
    <cfRule type="expression" dxfId="30" priority="29">
      <formula>IF(#REF!&gt;0.1%,"")</formula>
    </cfRule>
  </conditionalFormatting>
  <conditionalFormatting sqref="D21:F21">
    <cfRule type="cellIs" dxfId="29" priority="23" operator="greaterThan">
      <formula>$D$22</formula>
    </cfRule>
  </conditionalFormatting>
  <conditionalFormatting sqref="M21:O21">
    <cfRule type="cellIs" dxfId="28" priority="22" operator="greaterThan">
      <formula>$M$22</formula>
    </cfRule>
  </conditionalFormatting>
  <conditionalFormatting sqref="G35">
    <cfRule type="cellIs" dxfId="27" priority="21" operator="greaterThan">
      <formula>$G$36</formula>
    </cfRule>
  </conditionalFormatting>
  <conditionalFormatting sqref="K20 B20 Q20">
    <cfRule type="cellIs" dxfId="26" priority="32" operator="greaterThan">
      <formula>0</formula>
    </cfRule>
    <cfRule type="expression" dxfId="25" priority="33">
      <formula>+C7&gt;C17</formula>
    </cfRule>
    <cfRule type="expression" dxfId="24" priority="34">
      <formula>IF(#REF!&gt;0.1%,"")</formula>
    </cfRule>
  </conditionalFormatting>
  <conditionalFormatting sqref="L20 C20 R20">
    <cfRule type="expression" dxfId="23" priority="35">
      <formula>+B7&gt;B17</formula>
    </cfRule>
    <cfRule type="expression" dxfId="22" priority="36">
      <formula>IF(#REF!&gt;0.1%,"")</formula>
    </cfRule>
  </conditionalFormatting>
  <conditionalFormatting sqref="I37">
    <cfRule type="expression" dxfId="21" priority="37">
      <formula>+G35&gt;G36</formula>
    </cfRule>
    <cfRule type="expression" dxfId="20" priority="38">
      <formula>IF(G37&gt;0.1%,"")</formula>
    </cfRule>
  </conditionalFormatting>
  <conditionalFormatting sqref="R38">
    <cfRule type="expression" dxfId="19" priority="39">
      <formula>+G36&gt;F37</formula>
    </cfRule>
    <cfRule type="expression" dxfId="18" priority="40">
      <formula>IF(P38&gt;0.1%,"")</formula>
    </cfRule>
  </conditionalFormatting>
  <conditionalFormatting sqref="S21:U21">
    <cfRule type="cellIs" dxfId="17" priority="10" operator="greaterThan">
      <formula>$M$22</formula>
    </cfRule>
  </conditionalFormatting>
  <conditionalFormatting sqref="W7:X7">
    <cfRule type="cellIs" dxfId="16" priority="11" operator="greaterThan">
      <formula>23000</formula>
    </cfRule>
  </conditionalFormatting>
  <conditionalFormatting sqref="U23">
    <cfRule type="expression" dxfId="15" priority="12">
      <formula>+S21&gt;R22</formula>
    </cfRule>
    <cfRule type="expression" dxfId="14" priority="13">
      <formula>IF(S23&gt;0.1%,"")</formula>
    </cfRule>
  </conditionalFormatting>
  <conditionalFormatting sqref="S23">
    <cfRule type="cellIs" dxfId="13" priority="14" operator="greaterThan">
      <formula>0</formula>
    </cfRule>
    <cfRule type="expression" dxfId="12" priority="15">
      <formula>IF(#REF!&gt;0.1%,"")</formula>
    </cfRule>
  </conditionalFormatting>
  <conditionalFormatting sqref="W20">
    <cfRule type="cellIs" dxfId="11" priority="16" operator="greaterThan">
      <formula>0</formula>
    </cfRule>
    <cfRule type="expression" dxfId="10" priority="17">
      <formula>+X7&gt;X17</formula>
    </cfRule>
    <cfRule type="expression" dxfId="9" priority="18">
      <formula>IF(#REF!&gt;0.1%,"")</formula>
    </cfRule>
  </conditionalFormatting>
  <conditionalFormatting sqref="X20">
    <cfRule type="expression" dxfId="8" priority="19">
      <formula>+W7&gt;W17</formula>
    </cfRule>
    <cfRule type="expression" dxfId="7" priority="20">
      <formula>IF(#REF!&gt;0.1%,"")</formula>
    </cfRule>
  </conditionalFormatting>
  <conditionalFormatting sqref="O26">
    <cfRule type="expression" dxfId="6" priority="4">
      <formula>+M24&gt;L25</formula>
    </cfRule>
    <cfRule type="expression" dxfId="5" priority="5">
      <formula>IF(M26&gt;0.1%,"")</formula>
    </cfRule>
  </conditionalFormatting>
  <conditionalFormatting sqref="Q29 S24:S26">
    <cfRule type="cellIs" dxfId="4" priority="6" operator="greaterThan">
      <formula>0</formula>
    </cfRule>
    <cfRule type="expression" dxfId="3" priority="7">
      <formula>IF($D$23&gt;0.1%,"")</formula>
    </cfRule>
  </conditionalFormatting>
  <conditionalFormatting sqref="R29">
    <cfRule type="expression" dxfId="2" priority="8">
      <formula>+Q27&gt;Q28</formula>
    </cfRule>
    <cfRule type="expression" dxfId="1" priority="9">
      <formula>IF(P29&gt;0.1%,"")</formula>
    </cfRule>
  </conditionalFormatting>
  <conditionalFormatting sqref="Q27:R27">
    <cfRule type="cellIs" dxfId="0" priority="1" operator="greaterThan">
      <formula>$T$28</formula>
    </cfRule>
  </conditionalFormatting>
  <dataValidations count="1">
    <dataValidation errorStyle="warning" allowBlank="1" showInputMessage="1" showErrorMessage="1" sqref="A41"/>
  </dataValidations>
  <printOptions horizontalCentered="1"/>
  <pageMargins left="0.25" right="0.25" top="0.5" bottom="0.2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Conditions!$B$2:$B$9</xm:f>
          </x14:formula1>
          <xm:sqref>B39:O39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workbookViewId="0">
      <selection activeCell="B9" sqref="B9"/>
    </sheetView>
  </sheetViews>
  <sheetFormatPr defaultColWidth="8.8984375" defaultRowHeight="14.3" x14ac:dyDescent="0.3"/>
  <cols>
    <col min="1" max="1" width="3.296875" style="141" customWidth="1"/>
    <col min="2" max="2" width="37.69921875" style="141" customWidth="1"/>
    <col min="3" max="3" width="97.19921875" style="141" customWidth="1"/>
    <col min="4" max="16384" width="8.8984375" style="141"/>
  </cols>
  <sheetData>
    <row r="1" spans="2:12" ht="15.95" x14ac:dyDescent="0.35">
      <c r="B1" s="221" t="s">
        <v>22</v>
      </c>
      <c r="C1" s="222"/>
      <c r="D1" s="223"/>
      <c r="E1" s="223"/>
      <c r="F1" s="224"/>
      <c r="G1" s="224"/>
      <c r="H1" s="224"/>
      <c r="I1" s="224"/>
      <c r="J1" s="224"/>
    </row>
    <row r="2" spans="2:12" ht="15.95" x14ac:dyDescent="0.35">
      <c r="B2" s="225"/>
      <c r="C2" s="225"/>
      <c r="D2" s="224"/>
      <c r="E2" s="224"/>
      <c r="F2" s="224"/>
      <c r="G2" s="224"/>
      <c r="H2" s="224"/>
      <c r="I2" s="224"/>
      <c r="J2" s="224"/>
    </row>
    <row r="3" spans="2:12" ht="16.25" customHeight="1" x14ac:dyDescent="0.3">
      <c r="B3" s="226" t="s">
        <v>48</v>
      </c>
      <c r="C3" s="226" t="s">
        <v>28</v>
      </c>
      <c r="D3" s="226"/>
      <c r="E3" s="226"/>
      <c r="F3" s="226"/>
      <c r="G3" s="226"/>
      <c r="H3" s="226"/>
      <c r="I3" s="226"/>
      <c r="J3" s="226"/>
    </row>
    <row r="4" spans="2:12" ht="23.4" customHeight="1" x14ac:dyDescent="0.3">
      <c r="B4" s="227" t="s">
        <v>49</v>
      </c>
      <c r="C4" s="226" t="s">
        <v>45</v>
      </c>
      <c r="D4" s="226"/>
      <c r="E4" s="226"/>
      <c r="F4" s="226"/>
      <c r="G4" s="226"/>
      <c r="H4" s="226"/>
      <c r="I4" s="226"/>
      <c r="J4" s="226"/>
    </row>
    <row r="5" spans="2:12" ht="73.8" customHeight="1" x14ac:dyDescent="0.3">
      <c r="B5" s="227" t="s">
        <v>50</v>
      </c>
      <c r="C5" s="226" t="s">
        <v>46</v>
      </c>
      <c r="D5" s="226"/>
      <c r="E5" s="226"/>
      <c r="F5" s="226"/>
      <c r="G5" s="226"/>
      <c r="H5" s="226"/>
      <c r="I5" s="226"/>
      <c r="J5" s="226"/>
    </row>
    <row r="6" spans="2:12" ht="16.25" customHeight="1" x14ac:dyDescent="0.3">
      <c r="B6" s="227" t="s">
        <v>51</v>
      </c>
      <c r="C6" s="226" t="s">
        <v>44</v>
      </c>
      <c r="D6" s="226"/>
      <c r="E6" s="226"/>
      <c r="F6" s="226"/>
      <c r="G6" s="226"/>
      <c r="H6" s="226"/>
      <c r="I6" s="226"/>
      <c r="J6" s="226"/>
    </row>
    <row r="7" spans="2:12" ht="22.3" customHeight="1" x14ac:dyDescent="0.3">
      <c r="B7" s="226" t="s">
        <v>52</v>
      </c>
      <c r="C7" s="226" t="s">
        <v>47</v>
      </c>
      <c r="D7" s="226"/>
      <c r="E7" s="226"/>
      <c r="F7" s="226"/>
      <c r="G7" s="226"/>
      <c r="H7" s="226"/>
      <c r="I7" s="226"/>
      <c r="J7" s="226"/>
      <c r="L7" s="228"/>
    </row>
    <row r="8" spans="2:12" ht="83.95" customHeight="1" x14ac:dyDescent="0.3">
      <c r="B8" s="227" t="s">
        <v>53</v>
      </c>
      <c r="C8" s="226" t="s">
        <v>43</v>
      </c>
      <c r="D8" s="226"/>
      <c r="E8" s="226"/>
      <c r="F8" s="226"/>
      <c r="G8" s="226"/>
      <c r="H8" s="226"/>
      <c r="I8" s="226"/>
      <c r="J8" s="226"/>
    </row>
    <row r="9" spans="2:12" x14ac:dyDescent="0.3">
      <c r="B9" s="229"/>
      <c r="C9" s="229"/>
      <c r="D9" s="229"/>
      <c r="E9" s="229"/>
      <c r="F9" s="229"/>
      <c r="G9" s="229"/>
      <c r="H9" s="229"/>
      <c r="I9" s="229"/>
      <c r="J9" s="229"/>
    </row>
    <row r="10" spans="2:12" x14ac:dyDescent="0.3">
      <c r="B10" s="230"/>
      <c r="C10" s="230"/>
      <c r="D10" s="230"/>
      <c r="E10" s="230"/>
      <c r="F10" s="230"/>
      <c r="G10" s="230"/>
      <c r="H10" s="230"/>
      <c r="I10" s="230"/>
      <c r="J10" s="230"/>
    </row>
    <row r="11" spans="2:12" hidden="1" x14ac:dyDescent="0.3">
      <c r="B11" s="224"/>
      <c r="C11" s="224"/>
      <c r="D11" s="224"/>
      <c r="E11" s="224"/>
      <c r="F11" s="224"/>
      <c r="G11" s="224"/>
      <c r="H11" s="224"/>
      <c r="I11" s="224"/>
      <c r="J11" s="224"/>
    </row>
    <row r="12" spans="2:12" ht="16.5" hidden="1" thickBot="1" x14ac:dyDescent="0.4">
      <c r="B12" s="138"/>
      <c r="C12" s="138"/>
    </row>
    <row r="13" spans="2:12" ht="15.95" hidden="1" x14ac:dyDescent="0.35">
      <c r="B13" s="231" t="s">
        <v>34</v>
      </c>
      <c r="C13" s="232" t="s">
        <v>33</v>
      </c>
      <c r="D13" s="155"/>
    </row>
    <row r="14" spans="2:12" ht="15.95" hidden="1" x14ac:dyDescent="0.35">
      <c r="B14" s="233" t="s">
        <v>29</v>
      </c>
      <c r="C14" s="234" t="str">
        <f>IF($B$31&gt;0,VLOOKUP($B$31,conditions,2,FALSE),"")</f>
        <v/>
      </c>
      <c r="D14" s="155"/>
    </row>
    <row r="15" spans="2:12" ht="15.95" hidden="1" x14ac:dyDescent="0.35">
      <c r="B15" s="235" t="s">
        <v>30</v>
      </c>
      <c r="C15" s="236" t="str">
        <f>IF($B$28&gt;0,VLOOKUP($B$28,conditions,2,FALSE),"")</f>
        <v/>
      </c>
      <c r="D15" s="155"/>
    </row>
    <row r="16" spans="2:12" ht="15.95" hidden="1" x14ac:dyDescent="0.35">
      <c r="B16" s="235" t="s">
        <v>31</v>
      </c>
      <c r="C16" s="237" t="str">
        <f>IF($B$36&gt;0,VLOOKUP($B$36,conditions,2,FALSE),"")</f>
        <v/>
      </c>
      <c r="D16" s="155"/>
    </row>
    <row r="17" spans="2:4" ht="16.5" hidden="1" thickBot="1" x14ac:dyDescent="0.4">
      <c r="B17" s="238" t="s">
        <v>32</v>
      </c>
      <c r="C17" s="239" t="str">
        <f>IF($B$33&gt;0,VLOOKUP($B$33,conditions,2,FALSE),"")</f>
        <v/>
      </c>
      <c r="D17" s="155"/>
    </row>
    <row r="18" spans="2:4" hidden="1" x14ac:dyDescent="0.3">
      <c r="C18" s="155"/>
    </row>
  </sheetData>
  <sheetProtection password="C7DC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2 Axle Power Unit</vt:lpstr>
      <vt:lpstr>2 and 1 Axle</vt:lpstr>
      <vt:lpstr>2 and 2 Axles</vt:lpstr>
      <vt:lpstr>2 and 3 Axles</vt:lpstr>
      <vt:lpstr>2 and 4 Axles</vt:lpstr>
      <vt:lpstr>Weight Table</vt:lpstr>
      <vt:lpstr>Ag CMV 3 Axle</vt:lpstr>
      <vt:lpstr>Ag CMV 4 Axle</vt:lpstr>
      <vt:lpstr>Conditions</vt:lpstr>
      <vt:lpstr>Comments_or_Conditions</vt:lpstr>
      <vt:lpstr>conditions</vt:lpstr>
      <vt:lpstr>'2 and 1 Axle'!Print_Area</vt:lpstr>
      <vt:lpstr>'2 and 2 Axles'!Print_Area</vt:lpstr>
      <vt:lpstr>'2 and 3 Axles'!Print_Area</vt:lpstr>
      <vt:lpstr>'2 and 4 Axles'!Print_Area</vt:lpstr>
      <vt:lpstr>'2 Axle Power Unit'!Print_Area</vt:lpstr>
      <vt:lpstr>'Ag CMV 3 Axle'!Print_Area</vt:lpstr>
      <vt:lpstr>'Ag CMV 4 Axle'!Print_Area</vt:lpstr>
      <vt:lpstr>Conditions!Print_Area</vt:lpstr>
      <vt:lpstr>'Weight Table'!Print_Area</vt:lpstr>
      <vt:lpstr>TotalAxles</vt:lpstr>
      <vt:lpstr>WeightTable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Judy Everson</cp:lastModifiedBy>
  <cp:lastPrinted>2015-04-01T20:18:45Z</cp:lastPrinted>
  <dcterms:created xsi:type="dcterms:W3CDTF">2014-09-03T11:49:37Z</dcterms:created>
  <dcterms:modified xsi:type="dcterms:W3CDTF">2015-04-06T18:08:07Z</dcterms:modified>
</cp:coreProperties>
</file>